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romental\Documents\Excel\Keep Safe Care\"/>
    </mc:Choice>
  </mc:AlternateContent>
  <xr:revisionPtr revIDLastSave="0" documentId="13_ncr:1_{636731FF-6442-4910-A379-FF7C69DCF0FB}" xr6:coauthVersionLast="47" xr6:coauthVersionMax="47" xr10:uidLastSave="{00000000-0000-0000-0000-000000000000}"/>
  <workbookProtection workbookAlgorithmName="SHA-512" workbookHashValue="IqW740Fs+aXG0zdsxL2Fsguwc5mEGzPMAUz+htBcaezOOqHUmozQjNXzU1elGZhWeUHqUBGBCn1CbN5Yag6s4A==" workbookSaltValue="xEEjHN/+et7WFYrf/59ujw==" workbookSpinCount="100000" lockStructure="1"/>
  <bookViews>
    <workbookView xWindow="-108" yWindow="-108" windowWidth="23256" windowHeight="13176" xr2:uid="{C13F881B-8643-4678-9985-AC687C47FD19}"/>
  </bookViews>
  <sheets>
    <sheet name="Dashboard" sheetId="9" r:id="rId1"/>
    <sheet name="CNA" sheetId="1" r:id="rId2"/>
    <sheet name="PCA" sheetId="2" r:id="rId3"/>
    <sheet name="Companion" sheetId="3" r:id="rId4"/>
    <sheet name="Rate Summary" sheetId="8" r:id="rId5"/>
    <sheet name="All" sheetId="4" state="hidden" r:id="rId6"/>
    <sheet name="CNA Facility" sheetId="6" state="hidden" r:id="rId7"/>
    <sheet name="CNA Facility Flat Rate" sheetId="7" state="hidden" r:id="rId8"/>
  </sheets>
  <definedNames>
    <definedName name="_xlnm._FilterDatabase" localSheetId="5" hidden="1">All!$B$1:$C$25</definedName>
    <definedName name="Companion">All!$D$29:$E$29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4" l="1"/>
  <c r="C17" i="4"/>
  <c r="C25" i="4" s="1"/>
  <c r="A25" i="4" s="1"/>
  <c r="C16" i="4"/>
  <c r="C24" i="4" s="1"/>
  <c r="A24" i="4" s="1"/>
  <c r="C15" i="4"/>
  <c r="C23" i="4" s="1"/>
  <c r="A23" i="4" s="1"/>
  <c r="C14" i="4"/>
  <c r="C22" i="4" s="1"/>
  <c r="A22" i="4" s="1"/>
  <c r="C13" i="4"/>
  <c r="C21" i="4" s="1"/>
  <c r="A21" i="4" s="1"/>
  <c r="C12" i="4"/>
  <c r="C20" i="4" s="1"/>
  <c r="A20" i="4" s="1"/>
  <c r="C11" i="4"/>
  <c r="C19" i="4" s="1"/>
  <c r="A19" i="4" s="1"/>
  <c r="C10" i="4"/>
  <c r="A10" i="4" s="1"/>
  <c r="C9" i="4"/>
  <c r="C8" i="4"/>
  <c r="C7" i="4"/>
  <c r="C6" i="4"/>
  <c r="C5" i="4"/>
  <c r="C4" i="4"/>
  <c r="C3" i="4"/>
  <c r="C2" i="4"/>
  <c r="B10" i="3"/>
  <c r="B9" i="3"/>
  <c r="B8" i="3"/>
  <c r="B7" i="3"/>
  <c r="B6" i="3"/>
  <c r="B5" i="3"/>
  <c r="B4" i="3"/>
  <c r="B3" i="3"/>
  <c r="H3" i="2"/>
  <c r="I3" i="2" s="1"/>
  <c r="G3" i="2"/>
  <c r="F3" i="2"/>
  <c r="E3" i="2"/>
  <c r="B10" i="2"/>
  <c r="B9" i="2"/>
  <c r="B8" i="2"/>
  <c r="B7" i="2"/>
  <c r="B6" i="2"/>
  <c r="B5" i="2"/>
  <c r="B4" i="2"/>
  <c r="B3" i="2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E8" i="4"/>
  <c r="E7" i="4"/>
  <c r="E6" i="4"/>
  <c r="E5" i="4"/>
  <c r="E4" i="4"/>
  <c r="E3" i="4"/>
  <c r="E2" i="4"/>
  <c r="A18" i="4"/>
  <c r="A17" i="4"/>
  <c r="A16" i="4"/>
  <c r="A15" i="4"/>
  <c r="A14" i="4"/>
  <c r="A13" i="4"/>
  <c r="A12" i="4"/>
  <c r="A11" i="4"/>
  <c r="A9" i="4"/>
  <c r="A8" i="4"/>
  <c r="A7" i="4"/>
  <c r="A6" i="4"/>
  <c r="F4" i="9" s="1"/>
  <c r="A5" i="4"/>
  <c r="A4" i="4"/>
  <c r="A3" i="4"/>
  <c r="A2" i="4"/>
  <c r="D9" i="4"/>
  <c r="D8" i="4"/>
  <c r="D7" i="4"/>
  <c r="D6" i="4"/>
  <c r="D5" i="4"/>
  <c r="D4" i="4"/>
  <c r="D3" i="4"/>
  <c r="D2" i="4"/>
  <c r="D8" i="8"/>
  <c r="E10" i="3"/>
  <c r="E9" i="3"/>
  <c r="D20" i="8"/>
  <c r="E20" i="8" s="1"/>
  <c r="D3" i="8"/>
  <c r="E3" i="8" s="1"/>
  <c r="B4" i="8"/>
  <c r="B5" i="8" s="1"/>
  <c r="D5" i="8" s="1"/>
  <c r="E5" i="8" s="1"/>
  <c r="D14" i="7"/>
  <c r="E14" i="7" s="1"/>
  <c r="H10" i="3"/>
  <c r="G10" i="3"/>
  <c r="F10" i="3"/>
  <c r="H9" i="3"/>
  <c r="I9" i="3" s="1"/>
  <c r="G9" i="3"/>
  <c r="F9" i="3"/>
  <c r="H8" i="3"/>
  <c r="G8" i="3"/>
  <c r="F8" i="3"/>
  <c r="E8" i="3"/>
  <c r="H7" i="3"/>
  <c r="G7" i="3"/>
  <c r="F7" i="3"/>
  <c r="E7" i="3"/>
  <c r="H6" i="3"/>
  <c r="G6" i="3"/>
  <c r="F6" i="3"/>
  <c r="E6" i="3"/>
  <c r="H5" i="3"/>
  <c r="G5" i="3"/>
  <c r="F5" i="3"/>
  <c r="E5" i="3"/>
  <c r="H4" i="3"/>
  <c r="G4" i="3"/>
  <c r="F4" i="3"/>
  <c r="E4" i="3"/>
  <c r="H3" i="3"/>
  <c r="G3" i="3"/>
  <c r="I3" i="3" s="1"/>
  <c r="F3" i="3"/>
  <c r="E3" i="3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I7" i="1" s="1"/>
  <c r="F7" i="1"/>
  <c r="E7" i="1"/>
  <c r="H6" i="1"/>
  <c r="G6" i="1"/>
  <c r="F6" i="1"/>
  <c r="E6" i="1"/>
  <c r="H5" i="1"/>
  <c r="G5" i="1"/>
  <c r="I5" i="1" s="1"/>
  <c r="F5" i="1"/>
  <c r="E5" i="1"/>
  <c r="H4" i="1"/>
  <c r="G4" i="1"/>
  <c r="F4" i="1"/>
  <c r="E4" i="1"/>
  <c r="H3" i="1"/>
  <c r="G3" i="1"/>
  <c r="F3" i="1"/>
  <c r="E3" i="1"/>
  <c r="F12" i="2"/>
  <c r="F10" i="2"/>
  <c r="F9" i="2"/>
  <c r="F8" i="2"/>
  <c r="F7" i="2"/>
  <c r="F6" i="2"/>
  <c r="F5" i="2"/>
  <c r="F4" i="2"/>
  <c r="E12" i="2"/>
  <c r="G10" i="2"/>
  <c r="G9" i="2"/>
  <c r="G8" i="2"/>
  <c r="G7" i="2"/>
  <c r="G6" i="2"/>
  <c r="G5" i="2"/>
  <c r="G4" i="2"/>
  <c r="H10" i="2"/>
  <c r="H9" i="2"/>
  <c r="H8" i="2"/>
  <c r="H7" i="2"/>
  <c r="H6" i="2"/>
  <c r="H5" i="2"/>
  <c r="H4" i="2"/>
  <c r="D16" i="6"/>
  <c r="E16" i="6" s="1"/>
  <c r="G11" i="6"/>
  <c r="G10" i="6"/>
  <c r="G9" i="6"/>
  <c r="G8" i="6"/>
  <c r="G7" i="6"/>
  <c r="G6" i="6"/>
  <c r="G5" i="6"/>
  <c r="G4" i="6"/>
  <c r="G3" i="6"/>
  <c r="E4" i="9" l="1"/>
  <c r="I7" i="3"/>
  <c r="I4" i="3"/>
  <c r="I3" i="1"/>
  <c r="C4" i="8"/>
  <c r="D4" i="8" s="1"/>
  <c r="E4" i="8" s="1"/>
  <c r="B6" i="8"/>
  <c r="I8" i="3"/>
  <c r="I6" i="3"/>
  <c r="I10" i="3"/>
  <c r="I4" i="1"/>
  <c r="I6" i="1"/>
  <c r="I5" i="3"/>
  <c r="I8" i="1"/>
  <c r="I9" i="1"/>
  <c r="I10" i="1"/>
  <c r="E14" i="3"/>
  <c r="E10" i="2"/>
  <c r="E9" i="2"/>
  <c r="E8" i="2"/>
  <c r="E7" i="2"/>
  <c r="E6" i="2"/>
  <c r="E5" i="2"/>
  <c r="E4" i="2"/>
  <c r="I10" i="2"/>
  <c r="I9" i="2"/>
  <c r="I8" i="2"/>
  <c r="I7" i="2"/>
  <c r="I6" i="2"/>
  <c r="I5" i="2"/>
  <c r="I4" i="2"/>
  <c r="B7" i="8" l="1"/>
  <c r="D7" i="8" s="1"/>
  <c r="E7" i="8" s="1"/>
  <c r="D6" i="8"/>
  <c r="E6" i="8" s="1"/>
  <c r="B8" i="8" l="1"/>
  <c r="B9" i="8" l="1"/>
  <c r="E8" i="8"/>
  <c r="B10" i="8" l="1"/>
  <c r="D10" i="8" s="1"/>
  <c r="E10" i="8" s="1"/>
  <c r="C9" i="8"/>
  <c r="D9" i="8" s="1"/>
  <c r="E9" i="8" s="1"/>
  <c r="B11" i="8" l="1"/>
  <c r="B12" i="8" l="1"/>
  <c r="C11" i="8"/>
  <c r="D11" i="8" s="1"/>
  <c r="E11" i="8" s="1"/>
  <c r="B13" i="8" l="1"/>
  <c r="C12" i="8"/>
  <c r="D12" i="8" s="1"/>
  <c r="E12" i="8" s="1"/>
  <c r="B14" i="8" l="1"/>
  <c r="C13" i="8"/>
  <c r="D13" i="8" s="1"/>
  <c r="E13" i="8" s="1"/>
  <c r="B15" i="8" l="1"/>
  <c r="C14" i="8"/>
  <c r="D14" i="8" s="1"/>
  <c r="E14" i="8" s="1"/>
  <c r="B16" i="8" l="1"/>
  <c r="D16" i="8" s="1"/>
  <c r="E16" i="8" s="1"/>
  <c r="C15" i="8"/>
  <c r="D15" i="8" s="1"/>
  <c r="E15" i="8" s="1"/>
  <c r="B17" i="8" l="1"/>
  <c r="D17" i="8" l="1"/>
  <c r="E17" i="8" s="1"/>
  <c r="B18" i="8"/>
  <c r="C21" i="8"/>
  <c r="D21" i="8" s="1"/>
  <c r="E21" i="8" s="1"/>
  <c r="D18" i="8" l="1"/>
  <c r="E18" i="8" s="1"/>
  <c r="D19" i="8"/>
  <c r="E19" i="8" s="1"/>
</calcChain>
</file>

<file path=xl/sharedStrings.xml><?xml version="1.0" encoding="utf-8"?>
<sst xmlns="http://schemas.openxmlformats.org/spreadsheetml/2006/main" count="121" uniqueCount="58">
  <si>
    <t>Recurring</t>
  </si>
  <si>
    <t>Non-Recurring</t>
  </si>
  <si>
    <t>Under 2</t>
  </si>
  <si>
    <t>2 to 4</t>
  </si>
  <si>
    <t>4 to 8</t>
  </si>
  <si>
    <t>8 to 12</t>
  </si>
  <si>
    <t>24 to 30</t>
  </si>
  <si>
    <t>Hours of Care</t>
  </si>
  <si>
    <t>All rates are per hour; $10 trip fee will also be included</t>
  </si>
  <si>
    <t>Companion Daily Rate Care - Keep Safe Care</t>
  </si>
  <si>
    <t>PCA Daily Rate Care - Keep Safe Care</t>
  </si>
  <si>
    <t>CNA Daily Rate Care - Keep Safe Care</t>
  </si>
  <si>
    <t>Type</t>
  </si>
  <si>
    <t>CNA</t>
  </si>
  <si>
    <t>PCA</t>
  </si>
  <si>
    <t>Companion</t>
  </si>
  <si>
    <t>Select Type and Hours of Care</t>
  </si>
  <si>
    <t>Costs</t>
  </si>
  <si>
    <t>50+</t>
  </si>
  <si>
    <t>8+ to 10</t>
  </si>
  <si>
    <t>4+ to 8</t>
  </si>
  <si>
    <t>10+ to 15</t>
  </si>
  <si>
    <t>15+ to 20</t>
  </si>
  <si>
    <t>20+ to 30</t>
  </si>
  <si>
    <t>30+ to 50</t>
  </si>
  <si>
    <t>All rates are per hour; $10 trip fee will also be included
Rates above assume normal business hours: 7AM to 6PM
Early mornings, late nights and weekends add $2 per hour
Holidays add $3 per hour</t>
  </si>
  <si>
    <t>Weekly Rate Care - Keep Safe Care</t>
  </si>
  <si>
    <t>CNA Wage @ $18</t>
  </si>
  <si>
    <t>Communities</t>
  </si>
  <si>
    <t>Achieved at 50 hour census
No trip charges
Hourly adders do apply
Rate assume normal hours</t>
  </si>
  <si>
    <t>2 or less</t>
  </si>
  <si>
    <t>2+ to 4</t>
  </si>
  <si>
    <t>CG Pay</t>
  </si>
  <si>
    <t>CG Pay NR</t>
  </si>
  <si>
    <t>Weekly Rate Care - Keep Safe Care (Outsourced)</t>
  </si>
  <si>
    <t>100+</t>
  </si>
  <si>
    <t>200+</t>
  </si>
  <si>
    <t>Under 50</t>
  </si>
  <si>
    <t>75+</t>
  </si>
  <si>
    <t>300+</t>
  </si>
  <si>
    <t>400+</t>
  </si>
  <si>
    <t>550+</t>
  </si>
  <si>
    <t>750+</t>
  </si>
  <si>
    <t>1,000+</t>
  </si>
  <si>
    <t>Client Rate</t>
  </si>
  <si>
    <t>Wage/hr</t>
  </si>
  <si>
    <t>Margin</t>
  </si>
  <si>
    <t>Profit</t>
  </si>
  <si>
    <t>Remember $10 Trip Fee Adder</t>
  </si>
  <si>
    <t>Use KSCDirect</t>
  </si>
  <si>
    <t>Maybe Use KSCDirect unless over 60 hours</t>
  </si>
  <si>
    <t>Combined</t>
  </si>
  <si>
    <t>More than 30</t>
  </si>
  <si>
    <t>12 to 18</t>
  </si>
  <si>
    <t>18 to 24</t>
  </si>
  <si>
    <t>Costing Dashboard</t>
  </si>
  <si>
    <t>Click cells above for dropdown values</t>
  </si>
  <si>
    <t>Weekly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</si>
</sst>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.0_);[Red]\(&quot;$&quot;#,##0.0\)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59EE2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rgb="FF61D6FF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6" fontId="3" fillId="3" borderId="2" xfId="0" applyNumberFormat="1" applyFont="1" applyFill="1" applyBorder="1" applyAlignment="1">
      <alignment horizontal="center" vertical="center"/>
    </xf>
    <xf numFmtId="6" fontId="3" fillId="3" borderId="3" xfId="0" applyNumberFormat="1" applyFont="1" applyFill="1" applyBorder="1" applyAlignment="1">
      <alignment horizontal="center" vertical="center"/>
    </xf>
    <xf numFmtId="6" fontId="3" fillId="2" borderId="0" xfId="0" applyNumberFormat="1" applyFont="1" applyFill="1" applyAlignment="1">
      <alignment horizontal="center" vertical="center"/>
    </xf>
    <xf numFmtId="6" fontId="3" fillId="2" borderId="5" xfId="0" applyNumberFormat="1" applyFont="1" applyFill="1" applyBorder="1" applyAlignment="1">
      <alignment horizontal="center" vertical="center"/>
    </xf>
    <xf numFmtId="6" fontId="3" fillId="3" borderId="0" xfId="0" applyNumberFormat="1" applyFont="1" applyFill="1" applyAlignment="1">
      <alignment horizontal="center" vertical="center"/>
    </xf>
    <xf numFmtId="6" fontId="3" fillId="3" borderId="5" xfId="0" applyNumberFormat="1" applyFont="1" applyFill="1" applyBorder="1" applyAlignment="1">
      <alignment horizontal="center" vertical="center"/>
    </xf>
    <xf numFmtId="6" fontId="3" fillId="2" borderId="7" xfId="0" applyNumberFormat="1" applyFont="1" applyFill="1" applyBorder="1" applyAlignment="1">
      <alignment horizontal="center" vertical="center"/>
    </xf>
    <xf numFmtId="6" fontId="3" fillId="2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0" xfId="1" applyNumberFormat="1" applyFont="1" applyBorder="1" applyAlignment="1">
      <alignment horizontal="center" vertical="center"/>
    </xf>
    <xf numFmtId="164" fontId="1" fillId="0" borderId="9" xfId="1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65" fontId="0" fillId="2" borderId="0" xfId="0" applyNumberFormat="1" applyFill="1"/>
    <xf numFmtId="0" fontId="1" fillId="3" borderId="6" xfId="0" applyFont="1" applyFill="1" applyBorder="1" applyAlignment="1">
      <alignment horizontal="center" vertical="center"/>
    </xf>
    <xf numFmtId="6" fontId="3" fillId="3" borderId="7" xfId="0" applyNumberFormat="1" applyFont="1" applyFill="1" applyBorder="1" applyAlignment="1">
      <alignment horizontal="center" vertical="center"/>
    </xf>
    <xf numFmtId="6" fontId="3" fillId="3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6" fontId="0" fillId="2" borderId="0" xfId="2" applyNumberFormat="1" applyFont="1" applyFill="1"/>
    <xf numFmtId="165" fontId="3" fillId="2" borderId="5" xfId="0" applyNumberFormat="1" applyFont="1" applyFill="1" applyBorder="1" applyAlignment="1">
      <alignment horizontal="center" vertical="center"/>
    </xf>
    <xf numFmtId="165" fontId="3" fillId="6" borderId="5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165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/>
    </xf>
    <xf numFmtId="6" fontId="0" fillId="0" borderId="0" xfId="0" applyNumberFormat="1"/>
    <xf numFmtId="165" fontId="3" fillId="6" borderId="3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 applyAlignment="1">
      <alignment horizontal="center"/>
    </xf>
    <xf numFmtId="164" fontId="8" fillId="4" borderId="9" xfId="1" applyNumberFormat="1" applyFont="1" applyFill="1" applyBorder="1" applyAlignment="1">
      <alignment horizontal="center" vertical="center"/>
    </xf>
    <xf numFmtId="164" fontId="8" fillId="4" borderId="9" xfId="0" applyNumberFormat="1" applyFont="1" applyFill="1" applyBorder="1" applyAlignment="1">
      <alignment horizontal="center" vertical="center"/>
    </xf>
    <xf numFmtId="164" fontId="8" fillId="10" borderId="9" xfId="1" applyNumberFormat="1" applyFont="1" applyFill="1" applyBorder="1" applyAlignment="1">
      <alignment horizontal="center" vertical="center"/>
    </xf>
    <xf numFmtId="164" fontId="8" fillId="10" borderId="9" xfId="0" applyNumberFormat="1" applyFont="1" applyFill="1" applyBorder="1" applyAlignment="1">
      <alignment horizontal="center" vertical="center"/>
    </xf>
    <xf numFmtId="164" fontId="8" fillId="11" borderId="9" xfId="1" applyNumberFormat="1" applyFont="1" applyFill="1" applyBorder="1" applyAlignment="1">
      <alignment horizontal="center" vertical="center"/>
    </xf>
    <xf numFmtId="164" fontId="8" fillId="11" borderId="9" xfId="0" applyNumberFormat="1" applyFont="1" applyFill="1" applyBorder="1" applyAlignment="1">
      <alignment horizontal="center" vertical="center"/>
    </xf>
    <xf numFmtId="164" fontId="8" fillId="12" borderId="9" xfId="1" applyNumberFormat="1" applyFont="1" applyFill="1" applyBorder="1" applyAlignment="1">
      <alignment horizontal="center" vertical="center"/>
    </xf>
    <xf numFmtId="164" fontId="8" fillId="12" borderId="9" xfId="0" applyNumberFormat="1" applyFont="1" applyFill="1" applyBorder="1" applyAlignment="1">
      <alignment horizontal="center" vertical="center"/>
    </xf>
    <xf numFmtId="164" fontId="8" fillId="13" borderId="9" xfId="1" applyNumberFormat="1" applyFont="1" applyFill="1" applyBorder="1" applyAlignment="1">
      <alignment horizontal="center" vertical="center"/>
    </xf>
    <xf numFmtId="164" fontId="8" fillId="13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indent="1"/>
    </xf>
    <xf numFmtId="49" fontId="0" fillId="0" borderId="0" xfId="0" applyNumberFormat="1"/>
    <xf numFmtId="49" fontId="0" fillId="0" borderId="0" xfId="0" applyNumberFormat="1" applyAlignment="1">
      <alignment horizontal="left" vertical="top"/>
    </xf>
    <xf numFmtId="0" fontId="7" fillId="4" borderId="2" xfId="0" applyFont="1" applyFill="1" applyBorder="1" applyAlignment="1">
      <alignment horizontal="center" vertical="center"/>
    </xf>
    <xf numFmtId="0" fontId="6" fillId="0" borderId="0" xfId="3" applyAlignment="1">
      <alignment horizontal="center" vertical="center"/>
    </xf>
    <xf numFmtId="0" fontId="8" fillId="6" borderId="11" xfId="0" applyFont="1" applyFill="1" applyBorder="1" applyAlignment="1">
      <alignment horizontal="left" vertical="center" indent="1"/>
    </xf>
    <xf numFmtId="0" fontId="8" fillId="6" borderId="12" xfId="0" applyFont="1" applyFill="1" applyBorder="1" applyAlignment="1">
      <alignment horizontal="left" vertical="center" indent="1"/>
    </xf>
    <xf numFmtId="0" fontId="8" fillId="6" borderId="10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left" vertical="top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 indent="1"/>
    </xf>
    <xf numFmtId="0" fontId="1" fillId="4" borderId="9" xfId="0" applyFont="1" applyFill="1" applyBorder="1" applyAlignment="1" applyProtection="1">
      <alignment horizontal="center" vertical="center"/>
      <protection locked="0"/>
    </xf>
  </cellXfs>
  <cellStyles count="4">
    <cellStyle name="Currency" xfId="1" builtinId="4"/>
    <cellStyle name="Hyperlink" xfId="3" builtinId="8"/>
    <cellStyle name="Normal" xfId="0" builtinId="0"/>
    <cellStyle name="Per 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00FFFF"/>
      <color rgb="FF61D6FF"/>
      <color rgb="FFC59EE2"/>
      <color rgb="FFFF797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234366</xdr:colOff>
      <xdr:row>2</xdr:row>
      <xdr:rowOff>24785</xdr:rowOff>
    </xdr:from>
    <xdr:to>
      <xdr:col>19</xdr:col>
      <xdr:colOff>52667</xdr:colOff>
      <xdr:row>10</xdr:row>
      <xdr:rowOff>297180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E93337-53A7-C8F8-5A0C-B8D51986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3466" y="786785"/>
          <a:ext cx="5914301" cy="2771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83820</xdr:colOff>
          <xdr:row>18</xdr:row>
          <xdr:rowOff>83820</xdr:rowOff>
        </xdr:from>
        <xdr:to>
          <xdr:col>5</xdr:col>
          <xdr:colOff>601980</xdr:colOff>
          <xdr:row>19</xdr:row>
          <xdr:rowOff>175260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2</xdr:row>
      <xdr:rowOff>7620</xdr:rowOff>
    </xdr:from>
    <xdr:to>
      <xdr:col>19</xdr:col>
      <xdr:colOff>427901</xdr:colOff>
      <xdr:row>10</xdr:row>
      <xdr:rowOff>280015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75C0B1-9A2D-487D-A599-12EB43D09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0060" y="701040"/>
          <a:ext cx="5914301" cy="27717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129540</xdr:colOff>
      <xdr:row>1</xdr:row>
      <xdr:rowOff>160020</xdr:rowOff>
    </xdr:from>
    <xdr:to>
      <xdr:col>18</xdr:col>
      <xdr:colOff>557441</xdr:colOff>
      <xdr:row>10</xdr:row>
      <xdr:rowOff>158095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29237-A9E0-4A56-8E3B-9587D9B20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3420" y="647700"/>
          <a:ext cx="5914301" cy="27717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601980</xdr:colOff>
      <xdr:row>2</xdr:row>
      <xdr:rowOff>266700</xdr:rowOff>
    </xdr:from>
    <xdr:to>
      <xdr:col>17</xdr:col>
      <xdr:colOff>433667</xdr:colOff>
      <xdr:row>11</xdr:row>
      <xdr:rowOff>232948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3340" y="1028700"/>
          <a:ext cx="5927687" cy="27780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320040</xdr:colOff>
      <xdr:row>5</xdr:row>
      <xdr:rowOff>243840</xdr:rowOff>
    </xdr:from>
    <xdr:to>
      <xdr:col>15</xdr:col>
      <xdr:colOff>601307</xdr:colOff>
      <xdr:row>15</xdr:row>
      <xdr:rowOff>27208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4540" y="2217420"/>
          <a:ext cx="5927687" cy="2778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5682-182B-4ADD-84B7-1648F59F38F1}">
  <dimension ref="B1:F6"/>
  <sheetViews>
    <sheetView showGridLines="0" tabSelected="1" workbookViewId="0">
      <selection activeCell="D4" sqref="D4"/>
    </sheetView>
  </sheetViews>
  <sheetFormatPr defaultRowHeight="14.4" x14ac:dyDescent="0.3"/>
  <cols>
    <col min="1" max="1" width="4.44140625" customWidth="1"/>
    <col min="2" max="2" width="16.109375" customWidth="1"/>
    <col min="3" max="3" width="16.21875" customWidth="1"/>
    <col min="4" max="4" width="15.88671875" customWidth="1"/>
    <col min="5" max="5" width="14.5546875" customWidth="1"/>
    <col min="6" max="6" width="14.44140625" customWidth="1"/>
    <col min="9" max="9" width="14.88671875" customWidth="1"/>
  </cols>
  <sheetData>
    <row r="1" spans="2:6" ht="51.6" customHeight="1" thickBot="1" x14ac:dyDescent="0.35">
      <c r="C1" s="70" t="s">
        <v>55</v>
      </c>
    </row>
    <row r="2" spans="2:6" ht="21.6" thickBot="1" x14ac:dyDescent="0.45">
      <c r="E2" s="62" t="s">
        <v>17</v>
      </c>
      <c r="F2" s="63"/>
    </row>
    <row r="3" spans="2:6" ht="36.6" thickBot="1" x14ac:dyDescent="0.35">
      <c r="C3" s="17" t="s">
        <v>12</v>
      </c>
      <c r="D3" s="17" t="s">
        <v>57</v>
      </c>
      <c r="E3" s="20" t="s">
        <v>0</v>
      </c>
      <c r="F3" s="20" t="s">
        <v>1</v>
      </c>
    </row>
    <row r="4" spans="2:6" s="16" customFormat="1" ht="57" customHeight="1" thickBot="1" x14ac:dyDescent="0.35">
      <c r="B4" s="71" t="s">
        <v>16</v>
      </c>
      <c r="C4" s="72" t="s">
        <v>15</v>
      </c>
      <c r="D4" s="72" t="s">
        <v>4</v>
      </c>
      <c r="E4" s="19" t="str">
        <f>"$"&amp;VLOOKUP(C4&amp;"|"&amp;D4,All!A1:E25,4, FALSE)&amp;" per hr"</f>
        <v>$35 per hr</v>
      </c>
      <c r="F4" s="18" t="str">
        <f>"$"&amp;VLOOKUP(C4&amp;"|"&amp;D4,All!A1:E25,5,FALSE)&amp;" per hr"</f>
        <v>$40 per hr</v>
      </c>
    </row>
    <row r="6" spans="2:6" x14ac:dyDescent="0.3">
      <c r="C6" t="s">
        <v>56</v>
      </c>
    </row>
  </sheetData>
  <sheetProtection algorithmName="SHA-512" hashValue="YoikH9UxOv+oT6xwUzcSeX10Bu2cIQDwkzQzjbjrDB9Rk3EKPyEJ8Hb+ESmznDlh3KKbt+A84KNRmYeAcdaS2A==" saltValue="6f+AGZQ0IP4h2SYBVwyjcg==" spinCount="100000" sheet="1" objects="1" scenarios="1"/>
  <mergeCells count="1">
    <mergeCell ref="E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35F19A-70E0-4567-84A2-3DC1768731F4}">
          <x14:formula1>
            <xm:f>All!$B$29:$B$31</xm:f>
          </x14:formula1>
          <xm:sqref>C4</xm:sqref>
        </x14:dataValidation>
        <x14:dataValidation type="list" allowBlank="1" showInputMessage="1" showErrorMessage="1" xr:uid="{C076A9AE-ED49-4FFB-9EEC-498136704808}">
          <x14:formula1>
            <xm:f>All!$C$29:$C$36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B2E6-D268-4DC1-A8E5-1DF25D04E2D3}">
  <dimension ref="A1:I15"/>
  <sheetViews>
    <sheetView workbookViewId="0">
      <selection activeCell="H16" sqref="H16"/>
    </sheetView>
  </sheetViews>
  <sheetFormatPr defaultRowHeight="14.4" x14ac:dyDescent="0.3"/>
  <cols>
    <col min="1" max="1" width="11.6640625" style="1" customWidth="1"/>
    <col min="2" max="2" width="17.44140625" customWidth="1"/>
    <col min="3" max="3" width="19" customWidth="1"/>
    <col min="4" max="4" width="16.6640625" customWidth="1"/>
    <col min="5" max="6" width="12.88671875" customWidth="1"/>
  </cols>
  <sheetData>
    <row r="1" spans="1:9" s="1" customFormat="1" ht="38.4" customHeight="1" x14ac:dyDescent="0.3">
      <c r="B1" s="34" t="s">
        <v>11</v>
      </c>
      <c r="C1" s="34"/>
      <c r="D1" s="34"/>
      <c r="E1" s="34"/>
      <c r="F1" s="3"/>
    </row>
    <row r="2" spans="1:9" ht="21.6" customHeight="1" thickBot="1" x14ac:dyDescent="0.35">
      <c r="B2" s="3" t="s">
        <v>7</v>
      </c>
      <c r="C2" s="2" t="s">
        <v>0</v>
      </c>
      <c r="D2" s="2" t="s">
        <v>1</v>
      </c>
      <c r="E2" s="38" t="s">
        <v>32</v>
      </c>
      <c r="F2" s="38" t="s">
        <v>33</v>
      </c>
    </row>
    <row r="3" spans="1:9" ht="25.05" customHeight="1" x14ac:dyDescent="0.3">
      <c r="A3" s="42"/>
      <c r="B3" s="12" t="s">
        <v>2</v>
      </c>
      <c r="C3" s="4">
        <v>45</v>
      </c>
      <c r="D3" s="5">
        <v>50</v>
      </c>
      <c r="E3" s="39">
        <f t="shared" ref="E3:F9" si="0">C3*2/3</f>
        <v>30</v>
      </c>
      <c r="F3" s="39">
        <f t="shared" si="0"/>
        <v>33.333333333333336</v>
      </c>
      <c r="G3" s="35">
        <f>2*C3</f>
        <v>90</v>
      </c>
      <c r="H3" s="35">
        <f>2*D3</f>
        <v>100</v>
      </c>
      <c r="I3">
        <f>H3/G3</f>
        <v>1.1111111111111112</v>
      </c>
    </row>
    <row r="4" spans="1:9" ht="25.05" customHeight="1" x14ac:dyDescent="0.3">
      <c r="A4" s="42"/>
      <c r="B4" s="13" t="s">
        <v>3</v>
      </c>
      <c r="C4" s="6">
        <v>43</v>
      </c>
      <c r="D4" s="7">
        <v>48</v>
      </c>
      <c r="E4" s="39">
        <f t="shared" si="0"/>
        <v>28.666666666666668</v>
      </c>
      <c r="F4" s="39">
        <f t="shared" si="0"/>
        <v>32</v>
      </c>
      <c r="G4" s="35">
        <f>4*C4</f>
        <v>172</v>
      </c>
      <c r="H4" s="35">
        <f>4*D4</f>
        <v>192</v>
      </c>
      <c r="I4">
        <f t="shared" ref="I4:I10" si="1">H4/G4</f>
        <v>1.1162790697674418</v>
      </c>
    </row>
    <row r="5" spans="1:9" ht="25.05" customHeight="1" x14ac:dyDescent="0.3">
      <c r="A5" s="42"/>
      <c r="B5" s="14" t="s">
        <v>4</v>
      </c>
      <c r="C5" s="8">
        <v>41</v>
      </c>
      <c r="D5" s="9">
        <v>45</v>
      </c>
      <c r="E5" s="39">
        <f t="shared" si="0"/>
        <v>27.333333333333332</v>
      </c>
      <c r="F5" s="39">
        <f t="shared" si="0"/>
        <v>30</v>
      </c>
      <c r="G5" s="35">
        <f>8*C5</f>
        <v>328</v>
      </c>
      <c r="H5" s="35">
        <f>8*D5</f>
        <v>360</v>
      </c>
      <c r="I5">
        <f t="shared" si="1"/>
        <v>1.0975609756097562</v>
      </c>
    </row>
    <row r="6" spans="1:9" ht="25.05" customHeight="1" x14ac:dyDescent="0.3">
      <c r="A6" s="42"/>
      <c r="B6" s="13" t="s">
        <v>5</v>
      </c>
      <c r="C6" s="6">
        <v>39</v>
      </c>
      <c r="D6" s="7">
        <v>42</v>
      </c>
      <c r="E6" s="39">
        <f t="shared" si="0"/>
        <v>26</v>
      </c>
      <c r="F6" s="39">
        <f t="shared" si="0"/>
        <v>28</v>
      </c>
      <c r="G6" s="35">
        <f>10*C6</f>
        <v>390</v>
      </c>
      <c r="H6" s="35">
        <f>10*D6</f>
        <v>420</v>
      </c>
      <c r="I6">
        <f t="shared" si="1"/>
        <v>1.0769230769230769</v>
      </c>
    </row>
    <row r="7" spans="1:9" ht="25.05" customHeight="1" x14ac:dyDescent="0.3">
      <c r="A7" s="41"/>
      <c r="B7" s="14" t="s">
        <v>53</v>
      </c>
      <c r="C7" s="8">
        <v>37</v>
      </c>
      <c r="D7" s="9">
        <v>40</v>
      </c>
      <c r="E7" s="39">
        <f t="shared" si="0"/>
        <v>24.666666666666668</v>
      </c>
      <c r="F7" s="39">
        <f t="shared" si="0"/>
        <v>26.666666666666668</v>
      </c>
      <c r="G7" s="35">
        <f>15*C7</f>
        <v>555</v>
      </c>
      <c r="H7" s="35">
        <f>15*D7</f>
        <v>600</v>
      </c>
      <c r="I7">
        <f t="shared" si="1"/>
        <v>1.0810810810810811</v>
      </c>
    </row>
    <row r="8" spans="1:9" ht="25.05" customHeight="1" x14ac:dyDescent="0.3">
      <c r="A8" s="41"/>
      <c r="B8" s="13" t="s">
        <v>54</v>
      </c>
      <c r="C8" s="6">
        <v>35</v>
      </c>
      <c r="D8" s="7">
        <v>39</v>
      </c>
      <c r="E8" s="39">
        <f t="shared" si="0"/>
        <v>23.333333333333332</v>
      </c>
      <c r="F8" s="39">
        <f t="shared" si="0"/>
        <v>26</v>
      </c>
      <c r="G8" s="35">
        <f>20*C8</f>
        <v>700</v>
      </c>
      <c r="H8" s="35">
        <f>20*D8</f>
        <v>780</v>
      </c>
      <c r="I8">
        <f t="shared" si="1"/>
        <v>1.1142857142857143</v>
      </c>
    </row>
    <row r="9" spans="1:9" ht="25.05" customHeight="1" x14ac:dyDescent="0.3">
      <c r="A9" s="41"/>
      <c r="B9" s="14" t="s">
        <v>6</v>
      </c>
      <c r="C9" s="8">
        <v>33</v>
      </c>
      <c r="D9" s="9">
        <v>37</v>
      </c>
      <c r="E9" s="39">
        <f t="shared" si="0"/>
        <v>22</v>
      </c>
      <c r="F9" s="39">
        <f t="shared" si="0"/>
        <v>24.666666666666668</v>
      </c>
      <c r="G9" s="35">
        <f>30*C9</f>
        <v>990</v>
      </c>
      <c r="H9" s="35">
        <f>30*D9</f>
        <v>1110</v>
      </c>
      <c r="I9">
        <f t="shared" si="1"/>
        <v>1.1212121212121211</v>
      </c>
    </row>
    <row r="10" spans="1:9" ht="25.05" customHeight="1" thickBot="1" x14ac:dyDescent="0.35">
      <c r="A10" s="40"/>
      <c r="B10" s="15" t="s">
        <v>52</v>
      </c>
      <c r="C10" s="10">
        <v>32</v>
      </c>
      <c r="D10" s="11">
        <v>36</v>
      </c>
      <c r="E10" s="39">
        <f>C10*2/3</f>
        <v>21.333333333333332</v>
      </c>
      <c r="F10" s="39">
        <f>D10*2/3</f>
        <v>24</v>
      </c>
      <c r="G10" s="35">
        <f>40*C10</f>
        <v>1280</v>
      </c>
      <c r="H10" s="35">
        <f>40*D10</f>
        <v>1440</v>
      </c>
      <c r="I10">
        <f t="shared" si="1"/>
        <v>1.125</v>
      </c>
    </row>
    <row r="11" spans="1:9" ht="31.8" customHeight="1" x14ac:dyDescent="0.3">
      <c r="B11" s="57" t="s">
        <v>8</v>
      </c>
      <c r="C11" s="57"/>
      <c r="D11" s="57"/>
      <c r="E11" s="1"/>
      <c r="F11" s="1"/>
    </row>
    <row r="12" spans="1:9" x14ac:dyDescent="0.3">
      <c r="B12" s="1"/>
      <c r="C12" s="1"/>
      <c r="D12" s="1"/>
      <c r="E12" s="1"/>
      <c r="F12" s="1"/>
    </row>
    <row r="13" spans="1:9" x14ac:dyDescent="0.3">
      <c r="B13" s="1"/>
      <c r="C13" s="1"/>
      <c r="D13" s="1"/>
      <c r="E13" s="1"/>
      <c r="F13" s="1"/>
    </row>
    <row r="14" spans="1:9" x14ac:dyDescent="0.3">
      <c r="B14" s="1"/>
      <c r="C14" s="1"/>
      <c r="D14" s="1"/>
      <c r="E14" s="1"/>
      <c r="F14" s="1"/>
    </row>
    <row r="15" spans="1:9" x14ac:dyDescent="0.3">
      <c r="B15" s="1"/>
      <c r="C15" s="1"/>
      <c r="D15" s="1"/>
      <c r="E15" s="1"/>
      <c r="F15" s="1"/>
    </row>
  </sheetData>
  <mergeCells count="1">
    <mergeCell ref="B11:D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75AD-3D1B-440C-8270-7DDE64D3879B}">
  <dimension ref="A1:I18"/>
  <sheetViews>
    <sheetView workbookViewId="0">
      <selection activeCell="O14" sqref="O14"/>
    </sheetView>
  </sheetViews>
  <sheetFormatPr defaultRowHeight="14.4" x14ac:dyDescent="0.3"/>
  <cols>
    <col min="1" max="1" width="11.6640625" style="1" customWidth="1"/>
    <col min="2" max="2" width="17.44140625" customWidth="1"/>
    <col min="3" max="3" width="19" customWidth="1"/>
    <col min="4" max="4" width="16.6640625" customWidth="1"/>
    <col min="5" max="6" width="8.88671875" customWidth="1"/>
  </cols>
  <sheetData>
    <row r="1" spans="1:9" s="1" customFormat="1" ht="38.4" customHeight="1" x14ac:dyDescent="0.3">
      <c r="B1" s="34" t="s">
        <v>10</v>
      </c>
      <c r="C1" s="34"/>
      <c r="D1" s="34"/>
      <c r="E1" s="34"/>
      <c r="F1" s="3"/>
    </row>
    <row r="2" spans="1:9" ht="16.2" customHeight="1" thickBot="1" x14ac:dyDescent="0.35">
      <c r="B2" s="3" t="s">
        <v>7</v>
      </c>
      <c r="C2" s="2" t="s">
        <v>0</v>
      </c>
      <c r="D2" s="2" t="s">
        <v>1</v>
      </c>
      <c r="E2" s="1" t="s">
        <v>32</v>
      </c>
      <c r="F2" s="1" t="s">
        <v>33</v>
      </c>
    </row>
    <row r="3" spans="1:9" ht="25.05" customHeight="1" x14ac:dyDescent="0.3">
      <c r="A3" s="42"/>
      <c r="B3" s="12" t="str">
        <f>CNA!B3</f>
        <v>Under 2</v>
      </c>
      <c r="C3" s="4">
        <v>42</v>
      </c>
      <c r="D3" s="5">
        <v>48</v>
      </c>
      <c r="E3" s="21">
        <f t="shared" ref="E3" si="0">C3*2/3</f>
        <v>28</v>
      </c>
      <c r="F3" s="21">
        <f t="shared" ref="F3" si="1">D3*2/3</f>
        <v>32</v>
      </c>
      <c r="G3" s="35">
        <f>4*C3</f>
        <v>168</v>
      </c>
      <c r="H3" s="35">
        <f>4*D3</f>
        <v>192</v>
      </c>
      <c r="I3">
        <f t="shared" ref="I3" si="2">H3/G3</f>
        <v>1.1428571428571428</v>
      </c>
    </row>
    <row r="4" spans="1:9" ht="25.05" customHeight="1" x14ac:dyDescent="0.3">
      <c r="A4" s="42"/>
      <c r="B4" s="13" t="str">
        <f>CNA!B4</f>
        <v>2 to 4</v>
      </c>
      <c r="C4" s="6">
        <v>40</v>
      </c>
      <c r="D4" s="7">
        <v>45</v>
      </c>
      <c r="E4" s="21">
        <f t="shared" ref="E4:F10" si="3">C4*2/3</f>
        <v>26.666666666666668</v>
      </c>
      <c r="F4" s="21">
        <f t="shared" si="3"/>
        <v>30</v>
      </c>
      <c r="G4" s="35">
        <f>4*C4</f>
        <v>160</v>
      </c>
      <c r="H4" s="35">
        <f>4*D4</f>
        <v>180</v>
      </c>
      <c r="I4">
        <f t="shared" ref="I4:I10" si="4">H4/G4</f>
        <v>1.125</v>
      </c>
    </row>
    <row r="5" spans="1:9" ht="25.05" customHeight="1" x14ac:dyDescent="0.3">
      <c r="A5" s="42"/>
      <c r="B5" s="14" t="str">
        <f>CNA!B5</f>
        <v>4 to 8</v>
      </c>
      <c r="C5" s="8">
        <v>38</v>
      </c>
      <c r="D5" s="9">
        <v>42</v>
      </c>
      <c r="E5" s="21">
        <f t="shared" si="3"/>
        <v>25.333333333333332</v>
      </c>
      <c r="F5" s="21">
        <f t="shared" si="3"/>
        <v>28</v>
      </c>
      <c r="G5" s="35">
        <f>8*C5</f>
        <v>304</v>
      </c>
      <c r="H5" s="35">
        <f>8*D5</f>
        <v>336</v>
      </c>
      <c r="I5">
        <f t="shared" si="4"/>
        <v>1.1052631578947369</v>
      </c>
    </row>
    <row r="6" spans="1:9" ht="25.05" customHeight="1" x14ac:dyDescent="0.3">
      <c r="A6" s="42"/>
      <c r="B6" s="13" t="str">
        <f>CNA!B6</f>
        <v>8 to 12</v>
      </c>
      <c r="C6" s="6">
        <v>36</v>
      </c>
      <c r="D6" s="7">
        <v>40</v>
      </c>
      <c r="E6" s="21">
        <f t="shared" si="3"/>
        <v>24</v>
      </c>
      <c r="F6" s="21">
        <f t="shared" si="3"/>
        <v>26.666666666666668</v>
      </c>
      <c r="G6" s="35">
        <f>10*C6</f>
        <v>360</v>
      </c>
      <c r="H6" s="35">
        <f>10*D6</f>
        <v>400</v>
      </c>
      <c r="I6">
        <f t="shared" si="4"/>
        <v>1.1111111111111112</v>
      </c>
    </row>
    <row r="7" spans="1:9" ht="25.05" customHeight="1" x14ac:dyDescent="0.3">
      <c r="A7" s="41"/>
      <c r="B7" s="14" t="str">
        <f>CNA!B7</f>
        <v>12 to 18</v>
      </c>
      <c r="C7" s="8">
        <v>34</v>
      </c>
      <c r="D7" s="9">
        <v>38</v>
      </c>
      <c r="E7" s="21">
        <f t="shared" si="3"/>
        <v>22.666666666666668</v>
      </c>
      <c r="F7" s="21">
        <f t="shared" si="3"/>
        <v>25.333333333333332</v>
      </c>
      <c r="G7" s="35">
        <f>15*C7</f>
        <v>510</v>
      </c>
      <c r="H7" s="35">
        <f>15*D7</f>
        <v>570</v>
      </c>
      <c r="I7">
        <f t="shared" si="4"/>
        <v>1.1176470588235294</v>
      </c>
    </row>
    <row r="8" spans="1:9" ht="25.05" customHeight="1" x14ac:dyDescent="0.3">
      <c r="A8" s="41"/>
      <c r="B8" s="13" t="str">
        <f>CNA!B8</f>
        <v>18 to 24</v>
      </c>
      <c r="C8" s="6">
        <v>32</v>
      </c>
      <c r="D8" s="7">
        <v>37</v>
      </c>
      <c r="E8" s="21">
        <f t="shared" si="3"/>
        <v>21.333333333333332</v>
      </c>
      <c r="F8" s="21">
        <f t="shared" si="3"/>
        <v>24.666666666666668</v>
      </c>
      <c r="G8" s="35">
        <f>20*C8</f>
        <v>640</v>
      </c>
      <c r="H8" s="35">
        <f>20*D8</f>
        <v>740</v>
      </c>
      <c r="I8">
        <f t="shared" si="4"/>
        <v>1.15625</v>
      </c>
    </row>
    <row r="9" spans="1:9" ht="25.05" customHeight="1" x14ac:dyDescent="0.3">
      <c r="A9" s="41"/>
      <c r="B9" s="14" t="str">
        <f>CNA!B9</f>
        <v>24 to 30</v>
      </c>
      <c r="C9" s="8">
        <v>31</v>
      </c>
      <c r="D9" s="9">
        <v>36</v>
      </c>
      <c r="E9" s="21">
        <f t="shared" si="3"/>
        <v>20.666666666666668</v>
      </c>
      <c r="F9" s="21">
        <f t="shared" si="3"/>
        <v>24</v>
      </c>
      <c r="G9" s="35">
        <f>30*C9</f>
        <v>930</v>
      </c>
      <c r="H9" s="35">
        <f>30*D9</f>
        <v>1080</v>
      </c>
      <c r="I9">
        <f t="shared" si="4"/>
        <v>1.1612903225806452</v>
      </c>
    </row>
    <row r="10" spans="1:9" ht="25.05" customHeight="1" thickBot="1" x14ac:dyDescent="0.35">
      <c r="A10" s="40"/>
      <c r="B10" s="15" t="str">
        <f>CNA!B10</f>
        <v>More than 30</v>
      </c>
      <c r="C10" s="10">
        <v>30</v>
      </c>
      <c r="D10" s="11">
        <v>35</v>
      </c>
      <c r="E10" s="21">
        <f t="shared" si="3"/>
        <v>20</v>
      </c>
      <c r="F10" s="21">
        <f t="shared" si="3"/>
        <v>23.333333333333332</v>
      </c>
      <c r="G10" s="35">
        <f>40*C10</f>
        <v>1200</v>
      </c>
      <c r="H10" s="35">
        <f>40*D10</f>
        <v>1400</v>
      </c>
      <c r="I10">
        <f t="shared" si="4"/>
        <v>1.1666666666666667</v>
      </c>
    </row>
    <row r="11" spans="1:9" ht="31.8" customHeight="1" x14ac:dyDescent="0.3">
      <c r="B11" s="57" t="s">
        <v>8</v>
      </c>
      <c r="C11" s="57"/>
      <c r="D11" s="57"/>
      <c r="E11" s="1"/>
      <c r="F11" s="1"/>
    </row>
    <row r="12" spans="1:9" x14ac:dyDescent="0.3">
      <c r="B12" s="1"/>
      <c r="C12" s="1"/>
      <c r="D12" s="1"/>
      <c r="E12" s="1">
        <f>17*40</f>
        <v>680</v>
      </c>
      <c r="F12" s="1">
        <f>17*40</f>
        <v>680</v>
      </c>
    </row>
    <row r="13" spans="1:9" x14ac:dyDescent="0.3">
      <c r="B13" s="1"/>
      <c r="C13" s="1"/>
      <c r="D13" s="1"/>
      <c r="E13" s="1"/>
      <c r="F13" s="1"/>
    </row>
    <row r="14" spans="1:9" x14ac:dyDescent="0.3">
      <c r="B14" s="1"/>
      <c r="C14" s="1"/>
      <c r="D14" s="1"/>
      <c r="E14" s="1"/>
      <c r="F14" s="1"/>
    </row>
    <row r="15" spans="1:9" x14ac:dyDescent="0.3">
      <c r="B15" s="1"/>
      <c r="C15" s="1"/>
      <c r="D15" s="1"/>
      <c r="E15" s="1"/>
      <c r="F15" s="1"/>
    </row>
    <row r="17" spans="2:4" ht="15.6" customHeight="1" x14ac:dyDescent="0.3"/>
    <row r="18" spans="2:4" x14ac:dyDescent="0.3">
      <c r="B18" s="58"/>
      <c r="C18" s="58"/>
      <c r="D18" s="58"/>
    </row>
  </sheetData>
  <mergeCells count="2">
    <mergeCell ref="B11:D11"/>
    <mergeCell ref="B18:D18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4" r:id="rId4">
          <objectPr defaultSize="0" r:id="rId5">
            <anchor>
              <from>
                <xdr:col>3</xdr:col>
                <xdr:colOff>83820</xdr:colOff>
                <xdr:row>18</xdr:row>
                <xdr:rowOff>83820</xdr:rowOff>
              </from>
              <to>
                <xdr:col>5</xdr:col>
                <xdr:colOff>601980</xdr:colOff>
                <xdr:row>19</xdr:row>
                <xdr:rowOff>175260</xdr:rowOff>
              </to>
            </anchor>
          </objectPr>
        </oleObject>
      </mc:Choice>
      <mc:Fallback>
        <oleObject progId="Word.Document.12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2943-7066-4124-8C74-FF1FF69B378E}">
  <dimension ref="A1:I15"/>
  <sheetViews>
    <sheetView workbookViewId="0">
      <selection activeCell="C7" sqref="C7"/>
    </sheetView>
  </sheetViews>
  <sheetFormatPr defaultRowHeight="14.4" x14ac:dyDescent="0.3"/>
  <cols>
    <col min="1" max="1" width="11.6640625" style="1" customWidth="1"/>
    <col min="2" max="2" width="17.44140625" customWidth="1"/>
    <col min="3" max="3" width="20.88671875" customWidth="1"/>
    <col min="4" max="4" width="18.44140625" customWidth="1"/>
    <col min="5" max="6" width="12.109375" customWidth="1"/>
  </cols>
  <sheetData>
    <row r="1" spans="1:9" s="1" customFormat="1" ht="38.4" customHeight="1" x14ac:dyDescent="0.3">
      <c r="B1" s="34" t="s">
        <v>9</v>
      </c>
      <c r="C1" s="34"/>
      <c r="D1" s="34"/>
      <c r="E1" s="34"/>
      <c r="F1" s="3"/>
    </row>
    <row r="2" spans="1:9" ht="21.6" customHeight="1" thickBot="1" x14ac:dyDescent="0.35">
      <c r="B2" s="3" t="s">
        <v>7</v>
      </c>
      <c r="C2" s="2" t="s">
        <v>0</v>
      </c>
      <c r="D2" s="2" t="s">
        <v>1</v>
      </c>
      <c r="E2" s="38" t="s">
        <v>32</v>
      </c>
      <c r="F2" s="1" t="s">
        <v>33</v>
      </c>
    </row>
    <row r="3" spans="1:9" ht="25.05" customHeight="1" x14ac:dyDescent="0.3">
      <c r="A3" s="42"/>
      <c r="B3" s="12" t="str">
        <f>CNA!B3</f>
        <v>Under 2</v>
      </c>
      <c r="C3" s="4">
        <v>39</v>
      </c>
      <c r="D3" s="5">
        <v>45</v>
      </c>
      <c r="E3" s="21">
        <f t="shared" ref="E3:F10" si="0">C3*2/3</f>
        <v>26</v>
      </c>
      <c r="F3" s="21">
        <f t="shared" si="0"/>
        <v>30</v>
      </c>
      <c r="G3" s="35">
        <f>2*C3</f>
        <v>78</v>
      </c>
      <c r="H3" s="35">
        <f>2*D3</f>
        <v>90</v>
      </c>
      <c r="I3">
        <f>H3/G3</f>
        <v>1.1538461538461537</v>
      </c>
    </row>
    <row r="4" spans="1:9" ht="25.05" customHeight="1" x14ac:dyDescent="0.3">
      <c r="A4" s="42"/>
      <c r="B4" s="13" t="str">
        <f>CNA!B4</f>
        <v>2 to 4</v>
      </c>
      <c r="C4" s="6">
        <v>37</v>
      </c>
      <c r="D4" s="7">
        <v>42</v>
      </c>
      <c r="E4" s="21">
        <f t="shared" si="0"/>
        <v>24.666666666666668</v>
      </c>
      <c r="F4" s="21">
        <f t="shared" si="0"/>
        <v>28</v>
      </c>
      <c r="G4" s="35">
        <f>4*C4</f>
        <v>148</v>
      </c>
      <c r="H4" s="35">
        <f>4*D4</f>
        <v>168</v>
      </c>
      <c r="I4">
        <f t="shared" ref="I4:I10" si="1">H4/G4</f>
        <v>1.1351351351351351</v>
      </c>
    </row>
    <row r="5" spans="1:9" ht="25.05" customHeight="1" x14ac:dyDescent="0.3">
      <c r="A5" s="42"/>
      <c r="B5" s="14" t="str">
        <f>CNA!B5</f>
        <v>4 to 8</v>
      </c>
      <c r="C5" s="8">
        <v>35</v>
      </c>
      <c r="D5" s="9">
        <v>40</v>
      </c>
      <c r="E5" s="21">
        <f t="shared" si="0"/>
        <v>23.333333333333332</v>
      </c>
      <c r="F5" s="21">
        <f t="shared" si="0"/>
        <v>26.666666666666668</v>
      </c>
      <c r="G5" s="35">
        <f>8*C5</f>
        <v>280</v>
      </c>
      <c r="H5" s="35">
        <f>8*D5</f>
        <v>320</v>
      </c>
      <c r="I5">
        <f t="shared" si="1"/>
        <v>1.1428571428571428</v>
      </c>
    </row>
    <row r="6" spans="1:9" ht="25.05" customHeight="1" x14ac:dyDescent="0.3">
      <c r="A6" s="42"/>
      <c r="B6" s="13" t="str">
        <f>CNA!B6</f>
        <v>8 to 12</v>
      </c>
      <c r="C6" s="6">
        <v>33</v>
      </c>
      <c r="D6" s="7">
        <v>38</v>
      </c>
      <c r="E6" s="21">
        <f t="shared" si="0"/>
        <v>22</v>
      </c>
      <c r="F6" s="21">
        <f t="shared" si="0"/>
        <v>25.333333333333332</v>
      </c>
      <c r="G6" s="35">
        <f>10*C6</f>
        <v>330</v>
      </c>
      <c r="H6" s="35">
        <f>10*D6</f>
        <v>380</v>
      </c>
      <c r="I6">
        <f t="shared" si="1"/>
        <v>1.1515151515151516</v>
      </c>
    </row>
    <row r="7" spans="1:9" ht="25.05" customHeight="1" x14ac:dyDescent="0.3">
      <c r="A7" s="41"/>
      <c r="B7" s="14" t="str">
        <f>CNA!B7</f>
        <v>12 to 18</v>
      </c>
      <c r="C7" s="8">
        <v>32</v>
      </c>
      <c r="D7" s="9">
        <v>37</v>
      </c>
      <c r="E7" s="21">
        <f t="shared" si="0"/>
        <v>21.333333333333332</v>
      </c>
      <c r="F7" s="21">
        <f t="shared" si="0"/>
        <v>24.666666666666668</v>
      </c>
      <c r="G7" s="35">
        <f>15*C7</f>
        <v>480</v>
      </c>
      <c r="H7" s="35">
        <f>15*D7</f>
        <v>555</v>
      </c>
      <c r="I7">
        <f t="shared" si="1"/>
        <v>1.15625</v>
      </c>
    </row>
    <row r="8" spans="1:9" ht="25.05" customHeight="1" x14ac:dyDescent="0.3">
      <c r="A8" s="41"/>
      <c r="B8" s="13" t="str">
        <f>CNA!B8</f>
        <v>18 to 24</v>
      </c>
      <c r="C8" s="6">
        <v>31</v>
      </c>
      <c r="D8" s="7">
        <v>36</v>
      </c>
      <c r="E8" s="21">
        <f t="shared" si="0"/>
        <v>20.666666666666668</v>
      </c>
      <c r="F8" s="21">
        <f t="shared" si="0"/>
        <v>24</v>
      </c>
      <c r="G8" s="35">
        <f>20*C8</f>
        <v>620</v>
      </c>
      <c r="H8" s="35">
        <f>20*D8</f>
        <v>720</v>
      </c>
      <c r="I8">
        <f t="shared" si="1"/>
        <v>1.1612903225806452</v>
      </c>
    </row>
    <row r="9" spans="1:9" ht="25.05" customHeight="1" x14ac:dyDescent="0.3">
      <c r="A9" s="41"/>
      <c r="B9" s="14" t="str">
        <f>CNA!B9</f>
        <v>24 to 30</v>
      </c>
      <c r="C9" s="8">
        <v>30</v>
      </c>
      <c r="D9" s="9">
        <v>35</v>
      </c>
      <c r="E9" s="21">
        <f t="shared" si="0"/>
        <v>20</v>
      </c>
      <c r="F9" s="21">
        <f t="shared" si="0"/>
        <v>23.333333333333332</v>
      </c>
      <c r="G9" s="35">
        <f>30*C9</f>
        <v>900</v>
      </c>
      <c r="H9" s="35">
        <f>30*D9</f>
        <v>1050</v>
      </c>
      <c r="I9">
        <f t="shared" si="1"/>
        <v>1.1666666666666667</v>
      </c>
    </row>
    <row r="10" spans="1:9" ht="25.05" customHeight="1" thickBot="1" x14ac:dyDescent="0.35">
      <c r="A10" s="40"/>
      <c r="B10" s="15" t="str">
        <f>CNA!B10</f>
        <v>More than 30</v>
      </c>
      <c r="C10" s="10">
        <v>29</v>
      </c>
      <c r="D10" s="11">
        <v>34</v>
      </c>
      <c r="E10" s="21">
        <f t="shared" si="0"/>
        <v>19.333333333333332</v>
      </c>
      <c r="F10" s="21">
        <f>D10*2/3</f>
        <v>22.666666666666668</v>
      </c>
      <c r="G10" s="35">
        <f>40*C10</f>
        <v>1160</v>
      </c>
      <c r="H10" s="35">
        <f>40*D10</f>
        <v>1360</v>
      </c>
      <c r="I10">
        <f t="shared" si="1"/>
        <v>1.1724137931034482</v>
      </c>
    </row>
    <row r="11" spans="1:9" ht="31.8" customHeight="1" x14ac:dyDescent="0.3">
      <c r="B11" s="57" t="s">
        <v>8</v>
      </c>
      <c r="C11" s="57"/>
      <c r="D11" s="57"/>
      <c r="E11" s="1"/>
      <c r="F11" s="1"/>
    </row>
    <row r="12" spans="1:9" x14ac:dyDescent="0.3">
      <c r="B12" s="1"/>
      <c r="C12" s="1"/>
      <c r="D12" s="1"/>
      <c r="E12" s="1"/>
      <c r="F12" s="1"/>
    </row>
    <row r="13" spans="1:9" x14ac:dyDescent="0.3">
      <c r="B13" s="1"/>
      <c r="C13" s="1"/>
      <c r="D13" s="1"/>
      <c r="E13" s="1"/>
      <c r="F13" s="1"/>
    </row>
    <row r="14" spans="1:9" x14ac:dyDescent="0.3">
      <c r="B14" s="1"/>
      <c r="C14" s="1"/>
      <c r="D14" s="1"/>
      <c r="E14" s="21">
        <f>30*E10</f>
        <v>580</v>
      </c>
      <c r="F14" s="21"/>
    </row>
    <row r="15" spans="1:9" x14ac:dyDescent="0.3">
      <c r="B15" s="1"/>
      <c r="C15" s="1"/>
      <c r="D15" s="1"/>
      <c r="E15" s="1"/>
      <c r="F15" s="1"/>
    </row>
  </sheetData>
  <mergeCells count="1">
    <mergeCell ref="B11:D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78E0-0327-4223-8FE9-61B9F03E51A4}">
  <dimension ref="B1:F22"/>
  <sheetViews>
    <sheetView workbookViewId="0">
      <selection activeCell="C11" sqref="C11"/>
    </sheetView>
  </sheetViews>
  <sheetFormatPr defaultRowHeight="14.4" x14ac:dyDescent="0.3"/>
  <cols>
    <col min="2" max="2" width="14.77734375" style="43" customWidth="1"/>
    <col min="3" max="3" width="12.77734375" style="43" customWidth="1"/>
    <col min="4" max="4" width="11.88671875" style="43" customWidth="1"/>
    <col min="5" max="5" width="10.77734375" style="43" customWidth="1"/>
    <col min="6" max="6" width="18.6640625" customWidth="1"/>
  </cols>
  <sheetData>
    <row r="1" spans="2:6" ht="15" thickBot="1" x14ac:dyDescent="0.35"/>
    <row r="2" spans="2:6" ht="28.8" customHeight="1" thickBot="1" x14ac:dyDescent="0.35">
      <c r="B2" s="20" t="s">
        <v>44</v>
      </c>
      <c r="C2" s="20" t="s">
        <v>45</v>
      </c>
      <c r="D2" s="20" t="s">
        <v>46</v>
      </c>
      <c r="E2" s="20" t="s">
        <v>47</v>
      </c>
    </row>
    <row r="3" spans="2:6" ht="19.95" customHeight="1" thickBot="1" x14ac:dyDescent="0.35">
      <c r="B3" s="46">
        <v>21</v>
      </c>
      <c r="C3" s="46">
        <v>14</v>
      </c>
      <c r="D3" s="46">
        <f>B3-C3-2</f>
        <v>5</v>
      </c>
      <c r="E3" s="47">
        <f>(D3)-(D3*0.0765)</f>
        <v>4.6174999999999997</v>
      </c>
      <c r="F3" s="54" t="s">
        <v>49</v>
      </c>
    </row>
    <row r="4" spans="2:6" ht="19.95" customHeight="1" thickBot="1" x14ac:dyDescent="0.35">
      <c r="B4" s="46">
        <f>B3+1</f>
        <v>22</v>
      </c>
      <c r="C4" s="46">
        <f>ROUND(B4*2/3,0)</f>
        <v>15</v>
      </c>
      <c r="D4" s="46">
        <f t="shared" ref="D4:D21" si="0">B4-C4-2</f>
        <v>5</v>
      </c>
      <c r="E4" s="47">
        <f t="shared" ref="E4:E21" si="1">(D4)-(D4*0.0765)</f>
        <v>4.6174999999999997</v>
      </c>
      <c r="F4" s="54" t="s">
        <v>49</v>
      </c>
    </row>
    <row r="5" spans="2:6" ht="19.95" customHeight="1" thickBot="1" x14ac:dyDescent="0.35">
      <c r="B5" s="48">
        <f t="shared" ref="B5:B18" si="2">B4+1</f>
        <v>23</v>
      </c>
      <c r="C5" s="48">
        <v>16</v>
      </c>
      <c r="D5" s="48">
        <f t="shared" si="0"/>
        <v>5</v>
      </c>
      <c r="E5" s="49">
        <f t="shared" si="1"/>
        <v>4.6174999999999997</v>
      </c>
      <c r="F5" s="54" t="s">
        <v>49</v>
      </c>
    </row>
    <row r="6" spans="2:6" ht="19.95" customHeight="1" thickBot="1" x14ac:dyDescent="0.35">
      <c r="B6" s="48">
        <f t="shared" si="2"/>
        <v>24</v>
      </c>
      <c r="C6" s="48">
        <v>16</v>
      </c>
      <c r="D6" s="48">
        <f t="shared" si="0"/>
        <v>6</v>
      </c>
      <c r="E6" s="49">
        <f t="shared" si="1"/>
        <v>5.5410000000000004</v>
      </c>
      <c r="F6" s="54" t="s">
        <v>49</v>
      </c>
    </row>
    <row r="7" spans="2:6" ht="19.95" customHeight="1" thickBot="1" x14ac:dyDescent="0.35">
      <c r="B7" s="44">
        <f t="shared" si="2"/>
        <v>25</v>
      </c>
      <c r="C7" s="44">
        <v>17</v>
      </c>
      <c r="D7" s="44">
        <f t="shared" si="0"/>
        <v>6</v>
      </c>
      <c r="E7" s="45">
        <f t="shared" si="1"/>
        <v>5.5410000000000004</v>
      </c>
      <c r="F7" s="54" t="s">
        <v>50</v>
      </c>
    </row>
    <row r="8" spans="2:6" ht="19.95" customHeight="1" thickBot="1" x14ac:dyDescent="0.35">
      <c r="B8" s="44">
        <f t="shared" si="2"/>
        <v>26</v>
      </c>
      <c r="C8" s="44">
        <v>17.5</v>
      </c>
      <c r="D8" s="44">
        <f t="shared" si="0"/>
        <v>6.5</v>
      </c>
      <c r="E8" s="45">
        <f t="shared" si="1"/>
        <v>6.0027499999999998</v>
      </c>
      <c r="F8" s="54" t="s">
        <v>50</v>
      </c>
    </row>
    <row r="9" spans="2:6" ht="19.95" customHeight="1" thickBot="1" x14ac:dyDescent="0.35">
      <c r="B9" s="52">
        <f t="shared" si="2"/>
        <v>27</v>
      </c>
      <c r="C9" s="52">
        <f t="shared" ref="C9:C21" si="3">ROUND(B9*2/3,0)</f>
        <v>18</v>
      </c>
      <c r="D9" s="52">
        <f t="shared" si="0"/>
        <v>7</v>
      </c>
      <c r="E9" s="53">
        <f t="shared" si="1"/>
        <v>6.4645000000000001</v>
      </c>
    </row>
    <row r="10" spans="2:6" ht="19.95" customHeight="1" thickBot="1" x14ac:dyDescent="0.35">
      <c r="B10" s="52">
        <f t="shared" si="2"/>
        <v>28</v>
      </c>
      <c r="C10" s="52">
        <v>18.5</v>
      </c>
      <c r="D10" s="52">
        <f t="shared" si="0"/>
        <v>7.5</v>
      </c>
      <c r="E10" s="53">
        <f t="shared" si="1"/>
        <v>6.9262499999999996</v>
      </c>
    </row>
    <row r="11" spans="2:6" ht="19.95" customHeight="1" thickBot="1" x14ac:dyDescent="0.35">
      <c r="B11" s="52">
        <f t="shared" si="2"/>
        <v>29</v>
      </c>
      <c r="C11" s="52">
        <f t="shared" si="3"/>
        <v>19</v>
      </c>
      <c r="D11" s="52">
        <f t="shared" si="0"/>
        <v>8</v>
      </c>
      <c r="E11" s="53">
        <f t="shared" si="1"/>
        <v>7.3879999999999999</v>
      </c>
    </row>
    <row r="12" spans="2:6" ht="19.95" customHeight="1" thickBot="1" x14ac:dyDescent="0.35">
      <c r="B12" s="50">
        <f t="shared" si="2"/>
        <v>30</v>
      </c>
      <c r="C12" s="50">
        <f t="shared" si="3"/>
        <v>20</v>
      </c>
      <c r="D12" s="50">
        <f t="shared" si="0"/>
        <v>8</v>
      </c>
      <c r="E12" s="51">
        <f t="shared" si="1"/>
        <v>7.3879999999999999</v>
      </c>
    </row>
    <row r="13" spans="2:6" ht="19.95" customHeight="1" thickBot="1" x14ac:dyDescent="0.35">
      <c r="B13" s="50">
        <f t="shared" si="2"/>
        <v>31</v>
      </c>
      <c r="C13" s="50">
        <f t="shared" si="3"/>
        <v>21</v>
      </c>
      <c r="D13" s="50">
        <f t="shared" si="0"/>
        <v>8</v>
      </c>
      <c r="E13" s="51">
        <f t="shared" si="1"/>
        <v>7.3879999999999999</v>
      </c>
    </row>
    <row r="14" spans="2:6" ht="19.95" customHeight="1" thickBot="1" x14ac:dyDescent="0.35">
      <c r="B14" s="50">
        <f t="shared" si="2"/>
        <v>32</v>
      </c>
      <c r="C14" s="50">
        <f t="shared" si="3"/>
        <v>21</v>
      </c>
      <c r="D14" s="50">
        <f t="shared" si="0"/>
        <v>9</v>
      </c>
      <c r="E14" s="51">
        <f t="shared" si="1"/>
        <v>8.3115000000000006</v>
      </c>
    </row>
    <row r="15" spans="2:6" ht="19.95" customHeight="1" thickBot="1" x14ac:dyDescent="0.35">
      <c r="B15" s="50">
        <f t="shared" si="2"/>
        <v>33</v>
      </c>
      <c r="C15" s="50">
        <f t="shared" si="3"/>
        <v>22</v>
      </c>
      <c r="D15" s="50">
        <f t="shared" si="0"/>
        <v>9</v>
      </c>
      <c r="E15" s="51">
        <f t="shared" si="1"/>
        <v>8.3115000000000006</v>
      </c>
    </row>
    <row r="16" spans="2:6" ht="19.95" customHeight="1" thickBot="1" x14ac:dyDescent="0.35">
      <c r="B16" s="50">
        <f t="shared" si="2"/>
        <v>34</v>
      </c>
      <c r="C16" s="50">
        <v>22</v>
      </c>
      <c r="D16" s="50">
        <f t="shared" si="0"/>
        <v>10</v>
      </c>
      <c r="E16" s="51">
        <f t="shared" si="1"/>
        <v>9.2349999999999994</v>
      </c>
    </row>
    <row r="17" spans="2:5" ht="19.95" customHeight="1" thickBot="1" x14ac:dyDescent="0.35">
      <c r="B17" s="50">
        <f t="shared" si="2"/>
        <v>35</v>
      </c>
      <c r="C17" s="50">
        <v>23</v>
      </c>
      <c r="D17" s="50">
        <f t="shared" si="0"/>
        <v>10</v>
      </c>
      <c r="E17" s="51">
        <f t="shared" si="1"/>
        <v>9.2349999999999994</v>
      </c>
    </row>
    <row r="18" spans="2:5" ht="19.95" customHeight="1" thickBot="1" x14ac:dyDescent="0.35">
      <c r="B18" s="50">
        <f t="shared" si="2"/>
        <v>36</v>
      </c>
      <c r="C18" s="50">
        <v>24</v>
      </c>
      <c r="D18" s="50">
        <f t="shared" ref="D18" si="4">B18-C18-2</f>
        <v>10</v>
      </c>
      <c r="E18" s="51">
        <f t="shared" ref="E18" si="5">(D18)-(D18*0.0765)</f>
        <v>9.2349999999999994</v>
      </c>
    </row>
    <row r="19" spans="2:5" ht="19.95" customHeight="1" thickBot="1" x14ac:dyDescent="0.35">
      <c r="B19" s="50">
        <v>38</v>
      </c>
      <c r="C19" s="50">
        <v>25</v>
      </c>
      <c r="D19" s="50">
        <f t="shared" ref="D19" si="6">B19-C19-2</f>
        <v>11</v>
      </c>
      <c r="E19" s="51">
        <f t="shared" ref="E19" si="7">(D19)-(D19*0.0765)</f>
        <v>10.1585</v>
      </c>
    </row>
    <row r="20" spans="2:5" ht="19.95" customHeight="1" thickBot="1" x14ac:dyDescent="0.35">
      <c r="B20" s="50">
        <v>40</v>
      </c>
      <c r="C20" s="50">
        <v>26</v>
      </c>
      <c r="D20" s="50">
        <f t="shared" si="0"/>
        <v>12</v>
      </c>
      <c r="E20" s="51">
        <f t="shared" si="1"/>
        <v>11.082000000000001</v>
      </c>
    </row>
    <row r="21" spans="2:5" ht="19.95" customHeight="1" thickBot="1" x14ac:dyDescent="0.35">
      <c r="B21" s="50">
        <v>50</v>
      </c>
      <c r="C21" s="50">
        <f t="shared" si="3"/>
        <v>33</v>
      </c>
      <c r="D21" s="50">
        <f t="shared" si="0"/>
        <v>15</v>
      </c>
      <c r="E21" s="51">
        <f t="shared" si="1"/>
        <v>13.852499999999999</v>
      </c>
    </row>
    <row r="22" spans="2:5" ht="19.8" customHeight="1" thickBot="1" x14ac:dyDescent="0.35">
      <c r="B22" s="59" t="s">
        <v>48</v>
      </c>
      <c r="C22" s="60"/>
      <c r="D22" s="60"/>
      <c r="E22" s="61"/>
    </row>
  </sheetData>
  <mergeCells count="1">
    <mergeCell ref="B22:E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5424-946F-4B15-80AD-F33DB97233BD}">
  <dimension ref="A1:J36"/>
  <sheetViews>
    <sheetView workbookViewId="0">
      <selection activeCell="C10" sqref="C10:C25"/>
    </sheetView>
  </sheetViews>
  <sheetFormatPr defaultRowHeight="14.4" x14ac:dyDescent="0.3"/>
  <cols>
    <col min="1" max="1" width="19.77734375" style="55" customWidth="1"/>
    <col min="2" max="2" width="11.21875" style="55" customWidth="1"/>
    <col min="3" max="3" width="19.77734375" style="55" customWidth="1"/>
    <col min="4" max="4" width="14" customWidth="1"/>
    <col min="5" max="5" width="17.44140625" customWidth="1"/>
    <col min="9" max="9" width="9.44140625" customWidth="1"/>
  </cols>
  <sheetData>
    <row r="1" spans="1:10" x14ac:dyDescent="0.3">
      <c r="A1" s="55" t="s">
        <v>51</v>
      </c>
      <c r="B1" s="55" t="s">
        <v>12</v>
      </c>
      <c r="C1" s="55" t="s">
        <v>7</v>
      </c>
      <c r="D1" t="s">
        <v>0</v>
      </c>
      <c r="E1" t="s">
        <v>1</v>
      </c>
    </row>
    <row r="2" spans="1:10" x14ac:dyDescent="0.3">
      <c r="A2" t="str">
        <f>B2&amp;"|"&amp;C2</f>
        <v>CNA|Under 2</v>
      </c>
      <c r="B2" s="56" t="s">
        <v>13</v>
      </c>
      <c r="C2" s="69" t="str">
        <f>CNA!B3</f>
        <v>Under 2</v>
      </c>
      <c r="D2" s="35">
        <f>CNA!C3</f>
        <v>45</v>
      </c>
      <c r="E2" s="35">
        <f>CNA!D3</f>
        <v>50</v>
      </c>
      <c r="J2" s="55"/>
    </row>
    <row r="3" spans="1:10" x14ac:dyDescent="0.3">
      <c r="A3" t="str">
        <f t="shared" ref="A3:A25" si="0">B3&amp;"|"&amp;C3</f>
        <v>CNA|2 to 4</v>
      </c>
      <c r="B3" s="56" t="s">
        <v>13</v>
      </c>
      <c r="C3" s="69" t="str">
        <f>CNA!B4</f>
        <v>2 to 4</v>
      </c>
      <c r="D3" s="35">
        <f>CNA!C4</f>
        <v>43</v>
      </c>
      <c r="E3" s="35">
        <f>CNA!D4</f>
        <v>48</v>
      </c>
    </row>
    <row r="4" spans="1:10" x14ac:dyDescent="0.3">
      <c r="A4" t="str">
        <f t="shared" si="0"/>
        <v>CNA|4 to 8</v>
      </c>
      <c r="B4" s="56" t="s">
        <v>13</v>
      </c>
      <c r="C4" s="69" t="str">
        <f>CNA!B5</f>
        <v>4 to 8</v>
      </c>
      <c r="D4" s="35">
        <f>CNA!C5</f>
        <v>41</v>
      </c>
      <c r="E4" s="35">
        <f>CNA!D5</f>
        <v>45</v>
      </c>
    </row>
    <row r="5" spans="1:10" x14ac:dyDescent="0.3">
      <c r="A5" t="str">
        <f t="shared" si="0"/>
        <v>CNA|8 to 12</v>
      </c>
      <c r="B5" s="56" t="s">
        <v>13</v>
      </c>
      <c r="C5" s="69" t="str">
        <f>CNA!B6</f>
        <v>8 to 12</v>
      </c>
      <c r="D5" s="35">
        <f>CNA!C6</f>
        <v>39</v>
      </c>
      <c r="E5" s="35">
        <f>CNA!D6</f>
        <v>42</v>
      </c>
    </row>
    <row r="6" spans="1:10" x14ac:dyDescent="0.3">
      <c r="A6" t="str">
        <f t="shared" si="0"/>
        <v>CNA|12 to 18</v>
      </c>
      <c r="B6" s="56" t="s">
        <v>13</v>
      </c>
      <c r="C6" s="69" t="str">
        <f>CNA!B7</f>
        <v>12 to 18</v>
      </c>
      <c r="D6" s="35">
        <f>CNA!C7</f>
        <v>37</v>
      </c>
      <c r="E6" s="35">
        <f>CNA!D7</f>
        <v>40</v>
      </c>
    </row>
    <row r="7" spans="1:10" x14ac:dyDescent="0.3">
      <c r="A7" t="str">
        <f t="shared" si="0"/>
        <v>CNA|18 to 24</v>
      </c>
      <c r="B7" s="56" t="s">
        <v>13</v>
      </c>
      <c r="C7" s="69" t="str">
        <f>CNA!B8</f>
        <v>18 to 24</v>
      </c>
      <c r="D7" s="35">
        <f>CNA!C8</f>
        <v>35</v>
      </c>
      <c r="E7" s="35">
        <f>CNA!D8</f>
        <v>39</v>
      </c>
    </row>
    <row r="8" spans="1:10" x14ac:dyDescent="0.3">
      <c r="A8" t="str">
        <f t="shared" si="0"/>
        <v>CNA|24 to 30</v>
      </c>
      <c r="B8" s="56" t="s">
        <v>13</v>
      </c>
      <c r="C8" s="69" t="str">
        <f>CNA!B9</f>
        <v>24 to 30</v>
      </c>
      <c r="D8" s="35">
        <f>CNA!C9</f>
        <v>33</v>
      </c>
      <c r="E8" s="35">
        <f>CNA!D9</f>
        <v>37</v>
      </c>
    </row>
    <row r="9" spans="1:10" x14ac:dyDescent="0.3">
      <c r="A9" t="str">
        <f t="shared" si="0"/>
        <v>CNA|More than 30</v>
      </c>
      <c r="B9" s="56" t="s">
        <v>13</v>
      </c>
      <c r="C9" s="69" t="str">
        <f>CNA!B10</f>
        <v>More than 30</v>
      </c>
      <c r="D9" s="35">
        <f>CNA!C10</f>
        <v>32</v>
      </c>
      <c r="E9" s="35">
        <f>CNA!D10</f>
        <v>36</v>
      </c>
      <c r="I9" s="55"/>
    </row>
    <row r="10" spans="1:10" x14ac:dyDescent="0.3">
      <c r="A10" t="str">
        <f t="shared" si="0"/>
        <v>PCA|Under 2</v>
      </c>
      <c r="B10" s="56" t="s">
        <v>14</v>
      </c>
      <c r="C10" s="69" t="str">
        <f>C2</f>
        <v>Under 2</v>
      </c>
      <c r="D10" s="35">
        <f>PCA!C3</f>
        <v>42</v>
      </c>
      <c r="E10" s="35">
        <f>PCA!D3</f>
        <v>48</v>
      </c>
      <c r="J10" s="55"/>
    </row>
    <row r="11" spans="1:10" x14ac:dyDescent="0.3">
      <c r="A11" t="str">
        <f t="shared" si="0"/>
        <v>PCA|2 to 4</v>
      </c>
      <c r="B11" s="56" t="s">
        <v>14</v>
      </c>
      <c r="C11" s="69" t="str">
        <f t="shared" ref="C11:C25" si="1">C3</f>
        <v>2 to 4</v>
      </c>
      <c r="D11" s="35">
        <f>PCA!C4</f>
        <v>40</v>
      </c>
      <c r="E11" s="35">
        <f>PCA!D4</f>
        <v>45</v>
      </c>
    </row>
    <row r="12" spans="1:10" x14ac:dyDescent="0.3">
      <c r="A12" t="str">
        <f t="shared" si="0"/>
        <v>PCA|4 to 8</v>
      </c>
      <c r="B12" s="56" t="s">
        <v>14</v>
      </c>
      <c r="C12" s="69" t="str">
        <f t="shared" si="1"/>
        <v>4 to 8</v>
      </c>
      <c r="D12" s="35">
        <f>PCA!C5</f>
        <v>38</v>
      </c>
      <c r="E12" s="35">
        <f>PCA!D5</f>
        <v>42</v>
      </c>
    </row>
    <row r="13" spans="1:10" x14ac:dyDescent="0.3">
      <c r="A13" t="str">
        <f t="shared" si="0"/>
        <v>PCA|8 to 12</v>
      </c>
      <c r="B13" s="56" t="s">
        <v>14</v>
      </c>
      <c r="C13" s="69" t="str">
        <f t="shared" si="1"/>
        <v>8 to 12</v>
      </c>
      <c r="D13" s="35">
        <f>PCA!C6</f>
        <v>36</v>
      </c>
      <c r="E13" s="35">
        <f>PCA!D6</f>
        <v>40</v>
      </c>
    </row>
    <row r="14" spans="1:10" x14ac:dyDescent="0.3">
      <c r="A14" t="str">
        <f t="shared" si="0"/>
        <v>PCA|12 to 18</v>
      </c>
      <c r="B14" s="56" t="s">
        <v>14</v>
      </c>
      <c r="C14" s="69" t="str">
        <f t="shared" si="1"/>
        <v>12 to 18</v>
      </c>
      <c r="D14" s="35">
        <f>PCA!C7</f>
        <v>34</v>
      </c>
      <c r="E14" s="35">
        <f>PCA!D7</f>
        <v>38</v>
      </c>
    </row>
    <row r="15" spans="1:10" x14ac:dyDescent="0.3">
      <c r="A15" t="str">
        <f t="shared" si="0"/>
        <v>PCA|18 to 24</v>
      </c>
      <c r="B15" s="56" t="s">
        <v>14</v>
      </c>
      <c r="C15" s="69" t="str">
        <f t="shared" si="1"/>
        <v>18 to 24</v>
      </c>
      <c r="D15" s="35">
        <f>PCA!C8</f>
        <v>32</v>
      </c>
      <c r="E15" s="35">
        <f>PCA!D8</f>
        <v>37</v>
      </c>
    </row>
    <row r="16" spans="1:10" x14ac:dyDescent="0.3">
      <c r="A16" t="str">
        <f t="shared" si="0"/>
        <v>PCA|24 to 30</v>
      </c>
      <c r="B16" s="56" t="s">
        <v>14</v>
      </c>
      <c r="C16" s="69" t="str">
        <f t="shared" si="1"/>
        <v>24 to 30</v>
      </c>
      <c r="D16" s="35">
        <f>PCA!C9</f>
        <v>31</v>
      </c>
      <c r="E16" s="35">
        <f>PCA!D9</f>
        <v>36</v>
      </c>
    </row>
    <row r="17" spans="1:5" x14ac:dyDescent="0.3">
      <c r="A17" t="str">
        <f t="shared" si="0"/>
        <v>PCA|More than 30</v>
      </c>
      <c r="B17" s="56" t="s">
        <v>14</v>
      </c>
      <c r="C17" s="69" t="str">
        <f t="shared" si="1"/>
        <v>More than 30</v>
      </c>
      <c r="D17" s="35">
        <f>PCA!C10</f>
        <v>30</v>
      </c>
      <c r="E17" s="35">
        <f>PCA!D10</f>
        <v>35</v>
      </c>
    </row>
    <row r="18" spans="1:5" x14ac:dyDescent="0.3">
      <c r="A18" t="str">
        <f t="shared" si="0"/>
        <v>Companion|Under 2</v>
      </c>
      <c r="B18" s="56" t="s">
        <v>15</v>
      </c>
      <c r="C18" s="69" t="str">
        <f t="shared" si="1"/>
        <v>Under 2</v>
      </c>
      <c r="D18" s="35">
        <f>Companion!C3</f>
        <v>39</v>
      </c>
      <c r="E18" s="35">
        <f>Companion!D3</f>
        <v>45</v>
      </c>
    </row>
    <row r="19" spans="1:5" x14ac:dyDescent="0.3">
      <c r="A19" t="str">
        <f t="shared" si="0"/>
        <v>Companion|2 to 4</v>
      </c>
      <c r="B19" s="56" t="s">
        <v>15</v>
      </c>
      <c r="C19" s="69" t="str">
        <f t="shared" si="1"/>
        <v>2 to 4</v>
      </c>
      <c r="D19" s="35">
        <f>Companion!C4</f>
        <v>37</v>
      </c>
      <c r="E19" s="35">
        <f>Companion!D4</f>
        <v>42</v>
      </c>
    </row>
    <row r="20" spans="1:5" x14ac:dyDescent="0.3">
      <c r="A20" t="str">
        <f t="shared" si="0"/>
        <v>Companion|4 to 8</v>
      </c>
      <c r="B20" s="56" t="s">
        <v>15</v>
      </c>
      <c r="C20" s="69" t="str">
        <f t="shared" si="1"/>
        <v>4 to 8</v>
      </c>
      <c r="D20" s="35">
        <f>Companion!C5</f>
        <v>35</v>
      </c>
      <c r="E20" s="35">
        <f>Companion!D5</f>
        <v>40</v>
      </c>
    </row>
    <row r="21" spans="1:5" x14ac:dyDescent="0.3">
      <c r="A21" t="str">
        <f t="shared" si="0"/>
        <v>Companion|8 to 12</v>
      </c>
      <c r="B21" s="56" t="s">
        <v>15</v>
      </c>
      <c r="C21" s="69" t="str">
        <f t="shared" si="1"/>
        <v>8 to 12</v>
      </c>
      <c r="D21" s="35">
        <f>Companion!C6</f>
        <v>33</v>
      </c>
      <c r="E21" s="35">
        <f>Companion!D6</f>
        <v>38</v>
      </c>
    </row>
    <row r="22" spans="1:5" x14ac:dyDescent="0.3">
      <c r="A22" t="str">
        <f t="shared" si="0"/>
        <v>Companion|12 to 18</v>
      </c>
      <c r="B22" s="56" t="s">
        <v>15</v>
      </c>
      <c r="C22" s="69" t="str">
        <f t="shared" si="1"/>
        <v>12 to 18</v>
      </c>
      <c r="D22" s="35">
        <f>Companion!C7</f>
        <v>32</v>
      </c>
      <c r="E22" s="35">
        <f>Companion!D7</f>
        <v>37</v>
      </c>
    </row>
    <row r="23" spans="1:5" x14ac:dyDescent="0.3">
      <c r="A23" t="str">
        <f t="shared" si="0"/>
        <v>Companion|18 to 24</v>
      </c>
      <c r="B23" s="56" t="s">
        <v>15</v>
      </c>
      <c r="C23" s="69" t="str">
        <f t="shared" si="1"/>
        <v>18 to 24</v>
      </c>
      <c r="D23" s="35">
        <f>Companion!C8</f>
        <v>31</v>
      </c>
      <c r="E23" s="35">
        <f>Companion!D8</f>
        <v>36</v>
      </c>
    </row>
    <row r="24" spans="1:5" x14ac:dyDescent="0.3">
      <c r="A24" t="str">
        <f t="shared" si="0"/>
        <v>Companion|24 to 30</v>
      </c>
      <c r="B24" s="56" t="s">
        <v>15</v>
      </c>
      <c r="C24" s="69" t="str">
        <f t="shared" si="1"/>
        <v>24 to 30</v>
      </c>
      <c r="D24" s="35">
        <f>Companion!C9</f>
        <v>30</v>
      </c>
      <c r="E24" s="35">
        <f>Companion!D9</f>
        <v>35</v>
      </c>
    </row>
    <row r="25" spans="1:5" x14ac:dyDescent="0.3">
      <c r="A25" t="str">
        <f t="shared" si="0"/>
        <v>Companion|More than 30</v>
      </c>
      <c r="B25" s="56" t="s">
        <v>15</v>
      </c>
      <c r="C25" s="69" t="str">
        <f t="shared" si="1"/>
        <v>More than 30</v>
      </c>
      <c r="D25" s="35">
        <f>Companion!C10</f>
        <v>29</v>
      </c>
      <c r="E25" s="35">
        <f>Companion!D10</f>
        <v>34</v>
      </c>
    </row>
    <row r="29" spans="1:5" x14ac:dyDescent="0.3">
      <c r="B29" s="55" t="s">
        <v>13</v>
      </c>
      <c r="C29" s="55" t="s">
        <v>2</v>
      </c>
    </row>
    <row r="30" spans="1:5" x14ac:dyDescent="0.3">
      <c r="B30" s="55" t="s">
        <v>14</v>
      </c>
      <c r="C30" s="55" t="s">
        <v>3</v>
      </c>
    </row>
    <row r="31" spans="1:5" x14ac:dyDescent="0.3">
      <c r="B31" s="55" t="s">
        <v>15</v>
      </c>
      <c r="C31" s="55" t="s">
        <v>4</v>
      </c>
    </row>
    <row r="32" spans="1:5" x14ac:dyDescent="0.3">
      <c r="C32" s="55" t="s">
        <v>5</v>
      </c>
    </row>
    <row r="33" spans="3:3" x14ac:dyDescent="0.3">
      <c r="C33" s="55" t="s">
        <v>53</v>
      </c>
    </row>
    <row r="34" spans="3:3" x14ac:dyDescent="0.3">
      <c r="C34" s="55" t="s">
        <v>54</v>
      </c>
    </row>
    <row r="35" spans="3:3" x14ac:dyDescent="0.3">
      <c r="C35" s="55" t="s">
        <v>6</v>
      </c>
    </row>
    <row r="36" spans="3:3" x14ac:dyDescent="0.3">
      <c r="C36" s="55" t="s">
        <v>52</v>
      </c>
    </row>
  </sheetData>
  <conditionalFormatting sqref="A32:A1048576 A1:A28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1A24-5CC9-4E35-8574-ECE339FE3EE0}">
  <dimension ref="A1:G16"/>
  <sheetViews>
    <sheetView workbookViewId="0">
      <selection activeCell="G12" sqref="G12"/>
    </sheetView>
  </sheetViews>
  <sheetFormatPr defaultRowHeight="14.4" x14ac:dyDescent="0.3"/>
  <cols>
    <col min="1" max="1" width="3.88671875" style="1" customWidth="1"/>
    <col min="2" max="2" width="20.33203125" customWidth="1"/>
    <col min="3" max="3" width="19" customWidth="1"/>
    <col min="4" max="4" width="18.6640625" customWidth="1"/>
    <col min="5" max="5" width="25.5546875" customWidth="1"/>
    <col min="6" max="6" width="4.44140625" style="1" customWidth="1"/>
    <col min="7" max="7" width="11.21875" customWidth="1"/>
  </cols>
  <sheetData>
    <row r="1" spans="2:7" s="1" customFormat="1" ht="38.4" customHeight="1" thickBot="1" x14ac:dyDescent="0.35">
      <c r="B1" s="67" t="s">
        <v>26</v>
      </c>
      <c r="C1" s="67"/>
      <c r="D1" s="67"/>
      <c r="E1" s="67"/>
      <c r="F1" s="34"/>
      <c r="G1" s="34"/>
    </row>
    <row r="2" spans="2:7" ht="21.6" customHeight="1" thickBot="1" x14ac:dyDescent="0.35">
      <c r="B2" s="25" t="s">
        <v>7</v>
      </c>
      <c r="C2" s="26" t="s">
        <v>0</v>
      </c>
      <c r="D2" s="27" t="s">
        <v>1</v>
      </c>
      <c r="E2" s="27" t="s">
        <v>28</v>
      </c>
      <c r="F2" s="2"/>
      <c r="G2" s="1"/>
    </row>
    <row r="3" spans="2:7" ht="25.05" customHeight="1" x14ac:dyDescent="0.3">
      <c r="B3" s="14" t="s">
        <v>30</v>
      </c>
      <c r="C3" s="8">
        <v>40</v>
      </c>
      <c r="D3" s="9">
        <v>50</v>
      </c>
      <c r="E3" s="30">
        <v>35</v>
      </c>
      <c r="F3" s="32"/>
      <c r="G3" s="28">
        <f>(C3-E3)/C3</f>
        <v>0.125</v>
      </c>
    </row>
    <row r="4" spans="2:7" ht="25.05" customHeight="1" x14ac:dyDescent="0.3">
      <c r="B4" s="13" t="s">
        <v>31</v>
      </c>
      <c r="C4" s="6">
        <v>38</v>
      </c>
      <c r="D4" s="7">
        <v>48</v>
      </c>
      <c r="E4" s="29">
        <v>34</v>
      </c>
      <c r="F4" s="32"/>
      <c r="G4" s="28">
        <f t="shared" ref="G4:G11" si="0">(C4-E4)/C4</f>
        <v>0.10526315789473684</v>
      </c>
    </row>
    <row r="5" spans="2:7" ht="25.05" customHeight="1" x14ac:dyDescent="0.3">
      <c r="B5" s="14" t="s">
        <v>20</v>
      </c>
      <c r="C5" s="8">
        <v>36</v>
      </c>
      <c r="D5" s="9">
        <v>45</v>
      </c>
      <c r="E5" s="30">
        <v>33</v>
      </c>
      <c r="F5" s="32"/>
      <c r="G5" s="28">
        <f t="shared" si="0"/>
        <v>8.3333333333333329E-2</v>
      </c>
    </row>
    <row r="6" spans="2:7" ht="25.05" customHeight="1" x14ac:dyDescent="0.3">
      <c r="B6" s="13" t="s">
        <v>19</v>
      </c>
      <c r="C6" s="6">
        <v>33</v>
      </c>
      <c r="D6" s="7">
        <v>42</v>
      </c>
      <c r="E6" s="29">
        <v>30</v>
      </c>
      <c r="F6" s="32"/>
      <c r="G6" s="28">
        <f t="shared" si="0"/>
        <v>9.0909090909090912E-2</v>
      </c>
    </row>
    <row r="7" spans="2:7" ht="25.05" customHeight="1" x14ac:dyDescent="0.3">
      <c r="B7" s="14" t="s">
        <v>21</v>
      </c>
      <c r="C7" s="8">
        <v>30</v>
      </c>
      <c r="D7" s="9">
        <v>40</v>
      </c>
      <c r="E7" s="30">
        <v>28</v>
      </c>
      <c r="F7" s="32"/>
      <c r="G7" s="28">
        <f t="shared" si="0"/>
        <v>6.6666666666666666E-2</v>
      </c>
    </row>
    <row r="8" spans="2:7" ht="25.05" customHeight="1" x14ac:dyDescent="0.3">
      <c r="B8" s="13" t="s">
        <v>22</v>
      </c>
      <c r="C8" s="6">
        <v>29</v>
      </c>
      <c r="D8" s="7">
        <v>38</v>
      </c>
      <c r="E8" s="29">
        <v>26.5</v>
      </c>
      <c r="F8" s="32"/>
      <c r="G8" s="28">
        <f t="shared" si="0"/>
        <v>8.6206896551724144E-2</v>
      </c>
    </row>
    <row r="9" spans="2:7" ht="25.05" customHeight="1" x14ac:dyDescent="0.3">
      <c r="B9" s="14" t="s">
        <v>23</v>
      </c>
      <c r="C9" s="8">
        <v>28</v>
      </c>
      <c r="D9" s="9">
        <v>36</v>
      </c>
      <c r="E9" s="30">
        <v>25.5</v>
      </c>
      <c r="F9" s="32"/>
      <c r="G9" s="28">
        <f t="shared" si="0"/>
        <v>8.9285714285714288E-2</v>
      </c>
    </row>
    <row r="10" spans="2:7" ht="25.05" customHeight="1" x14ac:dyDescent="0.3">
      <c r="B10" s="13" t="s">
        <v>24</v>
      </c>
      <c r="C10" s="6">
        <v>27</v>
      </c>
      <c r="D10" s="7">
        <v>34</v>
      </c>
      <c r="E10" s="29">
        <v>24.5</v>
      </c>
      <c r="F10" s="32"/>
      <c r="G10" s="28">
        <f t="shared" si="0"/>
        <v>9.2592592592592587E-2</v>
      </c>
    </row>
    <row r="11" spans="2:7" ht="25.05" customHeight="1" thickBot="1" x14ac:dyDescent="0.35">
      <c r="B11" s="22" t="s">
        <v>18</v>
      </c>
      <c r="C11" s="23">
        <v>26</v>
      </c>
      <c r="D11" s="24">
        <v>33</v>
      </c>
      <c r="E11" s="30">
        <v>24</v>
      </c>
      <c r="F11" s="32"/>
      <c r="G11" s="28">
        <f t="shared" si="0"/>
        <v>7.6923076923076927E-2</v>
      </c>
    </row>
    <row r="12" spans="2:7" ht="61.2" customHeight="1" thickBot="1" x14ac:dyDescent="0.35">
      <c r="B12" s="64" t="s">
        <v>25</v>
      </c>
      <c r="C12" s="65"/>
      <c r="D12" s="66"/>
      <c r="E12" s="31" t="s">
        <v>29</v>
      </c>
      <c r="F12" s="33"/>
      <c r="G12" s="1"/>
    </row>
    <row r="13" spans="2:7" x14ac:dyDescent="0.3">
      <c r="B13" s="1"/>
      <c r="C13" s="1"/>
      <c r="D13" s="1"/>
      <c r="E13" s="1"/>
      <c r="G13" s="1"/>
    </row>
    <row r="14" spans="2:7" x14ac:dyDescent="0.3">
      <c r="B14" s="1"/>
      <c r="C14" s="1"/>
      <c r="D14" s="1"/>
      <c r="E14" s="1"/>
      <c r="G14" s="1"/>
    </row>
    <row r="15" spans="2:7" x14ac:dyDescent="0.3">
      <c r="B15" s="1"/>
      <c r="C15" s="1"/>
      <c r="D15" s="1"/>
      <c r="E15" s="1"/>
      <c r="G15" s="1"/>
    </row>
    <row r="16" spans="2:7" x14ac:dyDescent="0.3">
      <c r="B16" s="1" t="s">
        <v>27</v>
      </c>
      <c r="C16" s="1">
        <v>40</v>
      </c>
      <c r="D16" s="1">
        <f>18*C16</f>
        <v>720</v>
      </c>
      <c r="E16" s="1">
        <f>D16*52</f>
        <v>37440</v>
      </c>
      <c r="G16" s="1"/>
    </row>
  </sheetData>
  <mergeCells count="2">
    <mergeCell ref="B12:D12"/>
    <mergeCell ref="B1:E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6608-9073-42B3-A99F-6FB80C148113}">
  <dimension ref="A1:G18"/>
  <sheetViews>
    <sheetView workbookViewId="0">
      <selection activeCell="B20" sqref="B19:B20"/>
    </sheetView>
  </sheetViews>
  <sheetFormatPr defaultRowHeight="14.4" x14ac:dyDescent="0.3"/>
  <cols>
    <col min="1" max="1" width="3.88671875" style="1" customWidth="1"/>
    <col min="2" max="2" width="20.33203125" customWidth="1"/>
    <col min="3" max="3" width="19" customWidth="1"/>
    <col min="4" max="4" width="7.33203125" customWidth="1"/>
    <col min="5" max="5" width="25.5546875" customWidth="1"/>
    <col min="6" max="6" width="4.44140625" style="1" customWidth="1"/>
    <col min="7" max="7" width="11.21875" customWidth="1"/>
  </cols>
  <sheetData>
    <row r="1" spans="2:7" s="1" customFormat="1" ht="60" customHeight="1" thickBot="1" x14ac:dyDescent="0.35">
      <c r="B1" s="68" t="s">
        <v>34</v>
      </c>
      <c r="C1" s="68"/>
      <c r="D1" s="34"/>
      <c r="E1" s="34"/>
      <c r="F1" s="34"/>
      <c r="G1" s="34"/>
    </row>
    <row r="2" spans="2:7" ht="21.6" customHeight="1" thickBot="1" x14ac:dyDescent="0.35">
      <c r="B2" s="25" t="s">
        <v>7</v>
      </c>
      <c r="C2" s="27" t="s">
        <v>28</v>
      </c>
      <c r="D2" s="2"/>
      <c r="E2" s="1"/>
      <c r="F2"/>
    </row>
    <row r="3" spans="2:7" ht="25.05" customHeight="1" x14ac:dyDescent="0.3">
      <c r="B3" s="12" t="s">
        <v>37</v>
      </c>
      <c r="C3" s="36">
        <v>35</v>
      </c>
      <c r="D3" s="32"/>
      <c r="E3" s="28"/>
      <c r="F3"/>
    </row>
    <row r="4" spans="2:7" s="1" customFormat="1" ht="25.05" customHeight="1" x14ac:dyDescent="0.3">
      <c r="B4" s="13" t="s">
        <v>18</v>
      </c>
      <c r="C4" s="29">
        <v>30</v>
      </c>
    </row>
    <row r="5" spans="2:7" ht="25.05" customHeight="1" x14ac:dyDescent="0.3">
      <c r="B5" s="14" t="s">
        <v>38</v>
      </c>
      <c r="C5" s="30">
        <v>27</v>
      </c>
      <c r="D5" s="32"/>
      <c r="E5" s="28"/>
      <c r="F5"/>
    </row>
    <row r="6" spans="2:7" ht="25.05" customHeight="1" x14ac:dyDescent="0.3">
      <c r="B6" s="13" t="s">
        <v>35</v>
      </c>
      <c r="C6" s="29">
        <v>28</v>
      </c>
      <c r="D6" s="32"/>
      <c r="E6" s="28"/>
      <c r="F6"/>
    </row>
    <row r="7" spans="2:7" ht="25.05" customHeight="1" x14ac:dyDescent="0.3">
      <c r="B7" s="14" t="s">
        <v>36</v>
      </c>
      <c r="C7" s="30">
        <v>27</v>
      </c>
      <c r="D7" s="32"/>
      <c r="E7" s="28"/>
      <c r="F7"/>
    </row>
    <row r="8" spans="2:7" ht="25.05" customHeight="1" x14ac:dyDescent="0.3">
      <c r="B8" s="13" t="s">
        <v>39</v>
      </c>
      <c r="C8" s="29">
        <v>26</v>
      </c>
      <c r="D8" s="32"/>
      <c r="E8" s="28"/>
      <c r="F8"/>
    </row>
    <row r="9" spans="2:7" ht="25.05" customHeight="1" x14ac:dyDescent="0.3">
      <c r="B9" s="14" t="s">
        <v>40</v>
      </c>
      <c r="C9" s="30">
        <v>25</v>
      </c>
      <c r="D9" s="32"/>
      <c r="E9" s="28"/>
      <c r="F9"/>
    </row>
    <row r="10" spans="2:7" ht="25.05" customHeight="1" x14ac:dyDescent="0.3">
      <c r="B10" s="13" t="s">
        <v>41</v>
      </c>
      <c r="C10" s="29">
        <v>24</v>
      </c>
      <c r="D10" s="32"/>
      <c r="E10" s="28"/>
      <c r="F10"/>
    </row>
    <row r="11" spans="2:7" ht="25.05" customHeight="1" x14ac:dyDescent="0.3">
      <c r="B11" s="14" t="s">
        <v>42</v>
      </c>
      <c r="C11" s="30">
        <v>23.5</v>
      </c>
      <c r="D11" s="1"/>
      <c r="E11" s="1"/>
      <c r="F11"/>
    </row>
    <row r="12" spans="2:7" ht="25.05" customHeight="1" thickBot="1" x14ac:dyDescent="0.35">
      <c r="B12" s="15" t="s">
        <v>43</v>
      </c>
      <c r="C12" s="37">
        <v>23</v>
      </c>
      <c r="D12" s="1"/>
      <c r="E12" s="1"/>
      <c r="F12"/>
    </row>
    <row r="13" spans="2:7" ht="25.05" customHeight="1" x14ac:dyDescent="0.3">
      <c r="B13" s="1"/>
      <c r="C13" s="1"/>
      <c r="D13" s="1"/>
      <c r="E13" s="1"/>
      <c r="F13"/>
    </row>
    <row r="14" spans="2:7" ht="25.05" customHeight="1" x14ac:dyDescent="0.3">
      <c r="B14" s="1" t="s">
        <v>27</v>
      </c>
      <c r="C14" s="1">
        <v>40</v>
      </c>
      <c r="D14" s="1">
        <f>18*C14</f>
        <v>720</v>
      </c>
      <c r="E14" s="1">
        <f>D14*52</f>
        <v>37440</v>
      </c>
      <c r="F14"/>
    </row>
    <row r="15" spans="2:7" x14ac:dyDescent="0.3">
      <c r="G15" s="1"/>
    </row>
    <row r="16" spans="2:7" x14ac:dyDescent="0.3">
      <c r="G16" s="1"/>
    </row>
    <row r="17" spans="7:7" x14ac:dyDescent="0.3">
      <c r="G17" s="1"/>
    </row>
    <row r="18" spans="7:7" x14ac:dyDescent="0.3">
      <c r="G18" s="1"/>
    </row>
  </sheetData>
  <mergeCells count="1"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Dashboard</vt:lpstr>
      <vt:lpstr>CNA</vt:lpstr>
      <vt:lpstr>PCA</vt:lpstr>
      <vt:lpstr>Companion</vt:lpstr>
      <vt:lpstr>Rate Summary</vt:lpstr>
      <vt:lpstr>All</vt:lpstr>
      <vt:lpstr>CNA Facility</vt:lpstr>
      <vt:lpstr>CNA Facility Flat Rate</vt:lpstr>
      <vt:lpstr>Companion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Fry</dc:creator>
  <cp:lastModifiedBy>Jeffrey Fry</cp:lastModifiedBy>
  <dcterms:created xsi:type="dcterms:W3CDTF">2022-08-18T17:33:16Z</dcterms:created>
  <dcterms:modified xsi:type="dcterms:W3CDTF">2025-06-26T05:27:30Z</dcterms:modified>
</cp:coreProperties>
</file>